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7785" tabRatio="863" firstSheet="2" activeTab="9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 .sz.m. Létszám (2)" sheetId="8" r:id="rId8"/>
    <sheet name="7.a.sz.m.fejlesztés (3)" sheetId="9" r:id="rId9"/>
    <sheet name="7.b.sz.m.intfejl (2)" sheetId="10" r:id="rId10"/>
    <sheet name="8.sz.m.Dologi kiadás (3)" sheetId="11" r:id="rId11"/>
    <sheet name="9.sz.m.szociális kiadások (2)" sheetId="12" r:id="rId12"/>
    <sheet name="10.sz.m.átadott pe (3)" sheetId="13" r:id="rId13"/>
    <sheet name="11. sz adósság kötelezettség" sheetId="14" r:id="rId14"/>
    <sheet name="12. saját bevételek" sheetId="15" r:id="rId15"/>
    <sheet name="13. sz.m. előir felh terv" sheetId="16" r:id="rId16"/>
    <sheet name="14.sz.m. állami támogatás " sheetId="17" r:id="rId17"/>
    <sheet name="15. sz.m. közvetett tám. (2)" sheetId="18" r:id="rId18"/>
    <sheet name="16.sz.m. tartozás" sheetId="19" r:id="rId19"/>
    <sheet name="üres lap" sheetId="20" r:id="rId20"/>
  </sheets>
  <definedNames>
    <definedName name="_xlnm.Print_Area" localSheetId="1">'1 .sz.m.önk.össz.kiad.'!$A$1:$AD$66</definedName>
    <definedName name="_xlnm.Print_Area" localSheetId="0">'1.sz.m-önk.össze.bev'!$A$1:$W$63</definedName>
    <definedName name="_xlnm.Print_Area" localSheetId="12">'10.sz.m.átadott pe (3)'!$A$1:$AB$115</definedName>
    <definedName name="_xlnm.Print_Area" localSheetId="13">'11. sz adósság kötelezettség'!$A$1:$F$25</definedName>
    <definedName name="_xlnm.Print_Area" localSheetId="15">'13. sz.m. előir felh terv'!$A$1:$O$22</definedName>
    <definedName name="_xlnm.Print_Area" localSheetId="2">'2.sz.m.összehasonlító'!$A$1:$N$32</definedName>
    <definedName name="_xlnm.Print_Area" localSheetId="3">'3.sz.m Önk  bev.'!$A$1:$Y$62</definedName>
    <definedName name="_xlnm.Print_Area" localSheetId="4">'4.sz.m.ÖNK kiadás'!$A$1:$Y$39</definedName>
    <definedName name="_xlnm.Print_Area" localSheetId="5">'5.1 sz. m Köz Hiv'!$A$1:$Z$52</definedName>
    <definedName name="_xlnm.Print_Area" localSheetId="6">'5.2 sz. m ÁMK'!$A$1:$U$56</definedName>
    <definedName name="_xlnm.Print_Area" localSheetId="7">'6 .sz.m. Létszám (2)'!$A$1:$AI$16</definedName>
    <definedName name="_xlnm.Print_Area" localSheetId="8">'7.a.sz.m.fejlesztés (3)'!$A$1:$X$33</definedName>
    <definedName name="_xlnm.Print_Area" localSheetId="9">'7.b.sz.m.intfejl (2)'!$A$1:$J$21</definedName>
    <definedName name="_xlnm.Print_Area" localSheetId="10">'8.sz.m.Dologi kiadás (3)'!$A$1:$X$21</definedName>
    <definedName name="_xlnm.Print_Area" localSheetId="11">'9.sz.m.szociális kiadások (2)'!$A$1:$W$36</definedName>
    <definedName name="_xlnm.Print_Area" localSheetId="19">'üres lap'!$A$1:$R$44</definedName>
  </definedNames>
  <calcPr fullCalcOnLoad="1"/>
</workbook>
</file>

<file path=xl/sharedStrings.xml><?xml version="1.0" encoding="utf-8"?>
<sst xmlns="http://schemas.openxmlformats.org/spreadsheetml/2006/main" count="1576" uniqueCount="662">
  <si>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</si>
  <si>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</si>
  <si>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</si>
  <si>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</si>
  <si>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</si>
  <si>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</si>
  <si>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</si>
  <si>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</si>
  <si>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</si>
  <si>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</si>
  <si>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</si>
  <si>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</si>
  <si>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</si>
  <si>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</si>
  <si>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</si>
  <si>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</si>
  <si>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</si>
  <si>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>Intézmény</t>
  </si>
  <si>
    <t>Felújítás/beruházás</t>
  </si>
  <si>
    <t>Cím</t>
  </si>
  <si>
    <t>Önkormányzati bevételek és kiadások mérlege</t>
  </si>
  <si>
    <t>Összesen: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</si>
  <si>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</si>
  <si>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</si>
  <si>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</si>
  <si>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</si>
  <si>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</si>
  <si>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</si>
  <si>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</si>
  <si>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</si>
  <si>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</si>
  <si>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</si>
  <si>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</si>
  <si>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</si>
  <si>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</si>
  <si>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</si>
  <si>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</si>
  <si>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</si>
  <si>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</si>
  <si>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</si>
  <si>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</si>
  <si>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</si>
  <si>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</si>
  <si>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</si>
  <si>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</si>
  <si>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</si>
  <si>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</si>
  <si>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</si>
  <si>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</si>
  <si>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</si>
  <si>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</si>
  <si>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</si>
  <si>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</si>
  <si>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</si>
  <si>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</si>
  <si>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</si>
  <si>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</si>
  <si>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</si>
  <si>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</si>
  <si>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 xml:space="preserve">KÖLTSÉGVETÉSI SZERVEK FELHALMOZÁSI KIADÁSAI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</si>
  <si>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</si>
  <si>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</si>
  <si>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</si>
  <si>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</si>
  <si>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</si>
  <si>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</si>
  <si>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</si>
  <si>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</si>
  <si>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</si>
  <si>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</si>
  <si>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</si>
  <si>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</si>
  <si>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</si>
  <si>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</si>
  <si>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</si>
  <si>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</si>
  <si>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</si>
  <si>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</si>
  <si>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</si>
  <si>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</si>
  <si>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</si>
  <si>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</si>
  <si>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</si>
  <si>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</si>
  <si>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</si>
  <si>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</si>
  <si>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</si>
  <si>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</si>
  <si>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</si>
  <si>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</si>
  <si>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</si>
  <si>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</si>
  <si>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</si>
  <si>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</si>
  <si>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</si>
  <si>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</si>
  <si>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</si>
  <si>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</si>
  <si>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</si>
  <si>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</si>
  <si>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</si>
  <si>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</si>
  <si>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</si>
  <si>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</si>
  <si>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</si>
  <si>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</si>
  <si>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</si>
  <si>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</si>
  <si>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</si>
  <si>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</si>
  <si>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</si>
  <si>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</si>
  <si>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</si>
  <si>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</si>
  <si>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</si>
  <si>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</si>
  <si>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</si>
  <si>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</si>
  <si>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</si>
  <si>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</si>
  <si>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</si>
  <si>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</si>
  <si>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</si>
  <si>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</si>
  <si>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</si>
  <si>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</si>
  <si>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</si>
  <si>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</si>
  <si>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</si>
  <si>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</si>
  <si>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</si>
  <si>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</si>
  <si>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</si>
  <si>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</si>
  <si>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</si>
  <si>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</si>
  <si>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</si>
  <si>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</si>
  <si>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</si>
  <si>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</si>
  <si>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</si>
  <si>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</si>
  <si>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</si>
  <si>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</si>
  <si>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</si>
  <si>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</si>
  <si>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</si>
  <si>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</si>
  <si>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</si>
  <si>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</si>
  <si>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</si>
  <si>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</si>
  <si>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</si>
  <si>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</si>
  <si>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</si>
  <si>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</si>
  <si>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</si>
  <si>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</si>
  <si>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</si>
  <si>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</si>
  <si>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</si>
  <si>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</si>
  <si>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</si>
  <si>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</si>
  <si>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 xml:space="preserve">     1.1.1.</t>
  </si>
  <si>
    <t xml:space="preserve">     1.1.2.</t>
  </si>
  <si>
    <t xml:space="preserve"> 1.2.</t>
  </si>
  <si>
    <t xml:space="preserve">   1.2.1.</t>
  </si>
  <si>
    <t xml:space="preserve">   1.2.2.</t>
  </si>
  <si>
    <t>Hiány külső finanszírozása (hitel)</t>
  </si>
  <si>
    <t>Működési bevételek összesen</t>
  </si>
  <si>
    <t>Működési kiadások összesen</t>
  </si>
  <si>
    <t>1. Felhalmozási támogatások államháztartáson belülről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</si>
  <si>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</si>
  <si>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</si>
  <si>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</si>
  <si>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</si>
  <si>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</si>
  <si>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</si>
  <si>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</si>
  <si>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</si>
  <si>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</si>
  <si>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</si>
  <si>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</si>
  <si>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</si>
  <si>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</si>
  <si>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</si>
  <si>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</si>
  <si>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</si>
  <si>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</si>
  <si>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</si>
  <si>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</si>
  <si>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</si>
  <si>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</si>
  <si>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</si>
  <si>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</si>
  <si>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</si>
  <si>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</si>
  <si>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</si>
  <si>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</si>
  <si>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5.1 számú melléklet</t>
  </si>
  <si>
    <t>5.2 számú melléklet</t>
  </si>
  <si>
    <t>6.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</si>
  <si>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</si>
  <si>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</si>
  <si>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</si>
  <si>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</si>
  <si>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</si>
  <si>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</si>
  <si>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</si>
  <si>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</si>
  <si>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</si>
  <si>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</si>
  <si>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Ö</t>
  </si>
  <si>
    <t>K</t>
  </si>
  <si>
    <t>2.3.4</t>
  </si>
  <si>
    <t>Befektetési célú részesedések</t>
  </si>
  <si>
    <t>7/b. számú melléklet</t>
  </si>
  <si>
    <t>V. Finanszírozási kiadások</t>
  </si>
  <si>
    <t>* A közös hivatal önként vállalt feladatot nem lát el</t>
  </si>
  <si>
    <t xml:space="preserve">Közös Hivatal  </t>
  </si>
  <si>
    <t>Önkormányzat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</si>
  <si>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</si>
  <si>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</si>
  <si>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</si>
  <si>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</si>
  <si>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</si>
  <si>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Sporttevékenység támogatása</t>
  </si>
  <si>
    <t>Beledi Közös Önkormányzati Hivatal*</t>
  </si>
  <si>
    <t>Államháztartáson belülre</t>
  </si>
  <si>
    <t>4. számú melléklet 1.5.3 és 2.3.2 sorainak részletezése</t>
  </si>
  <si>
    <t>Rendőrörs</t>
  </si>
  <si>
    <t>Közigazgatási Kar.</t>
  </si>
  <si>
    <t>KÖSZ</t>
  </si>
  <si>
    <t>TÖOSZ</t>
  </si>
  <si>
    <t>Területfejlesztési Tanács</t>
  </si>
  <si>
    <t>mód. I.</t>
  </si>
  <si>
    <t>Mód. I.</t>
  </si>
  <si>
    <t>eredeti</t>
  </si>
  <si>
    <t>Eredeti ei.</t>
  </si>
  <si>
    <t>Mód. II.</t>
  </si>
  <si>
    <t>mód. II.</t>
  </si>
  <si>
    <t>Beledi Szociális és Gyermekjóléti Társulás</t>
  </si>
  <si>
    <t>Mód. III.</t>
  </si>
  <si>
    <t>mód. III.</t>
  </si>
  <si>
    <t>III. Tartalék</t>
  </si>
  <si>
    <t>Teljesítés</t>
  </si>
  <si>
    <t>Telj. %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</si>
  <si>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</si>
  <si>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</si>
  <si>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</si>
  <si>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</si>
  <si>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Rábaköz Vidékfejlesztési Egyesület tagdíj</t>
  </si>
  <si>
    <t>DRÖTT átvezetés</t>
  </si>
  <si>
    <t>Árvíz során keletkezett károk helyreállítása</t>
  </si>
  <si>
    <t>Móvár Nagytérségi Hulladékgazd. Témamenedzselés</t>
  </si>
  <si>
    <t>Telj.</t>
  </si>
  <si>
    <t xml:space="preserve"> </t>
  </si>
  <si>
    <t>Függő, átfutó, kiegyenlítő bevételelk</t>
  </si>
  <si>
    <t>Mód. IV.</t>
  </si>
  <si>
    <t>Eredeti, Mód. I, II., III., I.</t>
  </si>
  <si>
    <t>0</t>
  </si>
  <si>
    <t>2013. július 1.</t>
  </si>
  <si>
    <t>Sor-szám</t>
  </si>
  <si>
    <t>Mód V.</t>
  </si>
  <si>
    <t>Mód. V.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</si>
  <si>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</si>
  <si>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</si>
  <si>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</si>
  <si>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</si>
  <si>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</si>
  <si>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</si>
  <si>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</si>
  <si>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</si>
  <si>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</si>
  <si>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</si>
  <si>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</si>
  <si>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III.1. Egyes jövedelempótló támogatások (Évközben igényelt)</t>
  </si>
  <si>
    <t>III.2. Hozzájárulás a pénzbeli szociális ellátásokhoz</t>
  </si>
  <si>
    <t xml:space="preserve">       ebből: Társulási kiegészítés</t>
  </si>
  <si>
    <t>III.3 Egyes szociális és gyermekjóléti feladatok támogatás</t>
  </si>
  <si>
    <t>Lakott külterület támogatás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</si>
  <si>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</si>
  <si>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</si>
  <si>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</si>
  <si>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</si>
  <si>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</si>
  <si>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</si>
  <si>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</si>
  <si>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</si>
  <si>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</si>
  <si>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</si>
  <si>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</si>
  <si>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</si>
  <si>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</si>
  <si>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</si>
  <si>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</si>
  <si>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</si>
  <si>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</si>
  <si>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</si>
  <si>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</si>
  <si>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</si>
  <si>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</si>
  <si>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</si>
  <si>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</si>
  <si>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</si>
  <si>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</si>
  <si>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</si>
  <si>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</si>
  <si>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</si>
  <si>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</si>
  <si>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</si>
  <si>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</si>
  <si>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</si>
  <si>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</si>
  <si>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</si>
  <si>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</si>
  <si>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</si>
  <si>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</si>
  <si>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</si>
  <si>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</si>
  <si>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</si>
  <si>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</si>
  <si>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</si>
  <si>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</si>
  <si>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</si>
  <si>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</si>
  <si>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</si>
  <si>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</si>
  <si>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</si>
  <si>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</si>
  <si>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</si>
  <si>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</si>
  <si>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</si>
  <si>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</si>
  <si>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</si>
  <si>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</si>
  <si>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</si>
  <si>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</si>
  <si>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</si>
  <si>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</si>
  <si>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</si>
  <si>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</si>
  <si>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</si>
  <si>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</si>
  <si>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</si>
  <si>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</si>
  <si>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</si>
  <si>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</si>
  <si>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</si>
  <si>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</si>
  <si>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</si>
  <si>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I. Intézményi működési bevételek</t>
  </si>
  <si>
    <t xml:space="preserve">I. Intézményi működési bevételek </t>
  </si>
  <si>
    <t>Beledi Közös Önkormányzati Hiatal</t>
  </si>
  <si>
    <t>ügyviteli, számtech. eszközök beszerzése</t>
  </si>
  <si>
    <t>01. Helyi önkormányzatok működésének általnos támogatása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</si>
  <si>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</si>
  <si>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</si>
  <si>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</si>
  <si>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</si>
  <si>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</si>
  <si>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</si>
  <si>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</si>
  <si>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4.3</t>
  </si>
  <si>
    <t>ebből: kisértékű eszköz beszerzése</t>
  </si>
  <si>
    <t>e-útdíj - bevétel kiesés ellentételezése (központosított működési)</t>
  </si>
  <si>
    <t>Ágazati pótlék (központi működési)</t>
  </si>
  <si>
    <t>Előző évtől áthúzódó bérkompenzáció (központosított működési)</t>
  </si>
  <si>
    <t>Fejlesztési támogatás (sportcsarnok - felhalmozási)</t>
  </si>
  <si>
    <t>Közművelődési érdekeltségnövelő támogatás (felalmozási)</t>
  </si>
  <si>
    <t>8. számú melléklet</t>
  </si>
  <si>
    <t>9. számú melléklet</t>
  </si>
  <si>
    <t>Telj.%</t>
  </si>
  <si>
    <t>3.5</t>
  </si>
  <si>
    <t>3.5.1</t>
  </si>
  <si>
    <t>3.5.2</t>
  </si>
  <si>
    <t>3.5.3</t>
  </si>
  <si>
    <t>Helyi önkormányzatok kiegészítő támogatása</t>
  </si>
  <si>
    <t>Kapuvári Vízitársulat</t>
  </si>
  <si>
    <t>ebből: Vicai Kat.Egyház</t>
  </si>
  <si>
    <t>Sportegyesület</t>
  </si>
  <si>
    <t>Tűzoltóegyesület</t>
  </si>
  <si>
    <t>Vicai Ifjúsági Egyesület</t>
  </si>
  <si>
    <t>Magyar Máltai Szeretetszolgálat</t>
  </si>
  <si>
    <t>Delta Testépítő Klub</t>
  </si>
  <si>
    <t>Tégy a Tehetségért Alapítvány</t>
  </si>
  <si>
    <t>Horgász Egyesület</t>
  </si>
  <si>
    <t>Beledi Ifjúsági Egyesület</t>
  </si>
  <si>
    <t>Beledi Evangélikus Egyház</t>
  </si>
  <si>
    <t>Beledi Asztalitenisz Klub</t>
  </si>
  <si>
    <t>Beled Jövőjéért Egyesület</t>
  </si>
  <si>
    <t>Kaució visszafizetése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</si>
  <si>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</si>
  <si>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</si>
  <si>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</si>
  <si>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</si>
  <si>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</si>
  <si>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Közutak üzemeltetése, fenntartása</t>
  </si>
  <si>
    <t>Egyéb szárazföldi személyszállítás</t>
  </si>
  <si>
    <t>Közvilágítási feladatok</t>
  </si>
  <si>
    <t>Város- és községgazdálkodás</t>
  </si>
  <si>
    <t>Katasztrófavédelmi tevékenység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</si>
  <si>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</si>
  <si>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</si>
  <si>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</si>
  <si>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</si>
  <si>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</si>
  <si>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</si>
  <si>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</si>
  <si>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</si>
  <si>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</si>
  <si>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</si>
  <si>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</si>
  <si>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</si>
  <si>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37 §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</si>
  <si>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</si>
  <si>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</si>
  <si>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</si>
  <si>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</si>
  <si>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</si>
  <si>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</si>
  <si>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>12. számú melléklet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</si>
  <si>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</si>
  <si>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</si>
  <si>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Értékesítési és forgalmi adók</t>
  </si>
  <si>
    <t>Egyéb áruhasználati és szolgáltatási adók</t>
  </si>
  <si>
    <t>Tulajdonosi bevételek</t>
  </si>
  <si>
    <t>SAJÁT BEVÉTELEK ÖSSZESEN</t>
  </si>
  <si>
    <t>13. számú melléklet</t>
  </si>
  <si>
    <t>Zöldterület kezelése</t>
  </si>
  <si>
    <t>1. számú melléklet</t>
  </si>
  <si>
    <t>11. számú melléklet</t>
  </si>
  <si>
    <t>teljesítés</t>
  </si>
  <si>
    <t>Önkormányzat adósságot keletkeztető ügyletekből és kezességvállalásokból fennálló kötelezettségei</t>
  </si>
  <si>
    <t>MEGNEVEZÉS</t>
  </si>
  <si>
    <t>Évek</t>
  </si>
  <si>
    <t>10.</t>
  </si>
  <si>
    <t>ÖSSZES KÖTELEZETTSÉG</t>
  </si>
  <si>
    <t>14. számú melléklet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</si>
  <si>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</si>
  <si>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</si>
  <si>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</si>
  <si>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</si>
  <si>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</si>
  <si>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</si>
  <si>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</si>
  <si>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</si>
  <si>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</si>
  <si>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</si>
  <si>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</si>
  <si>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</si>
  <si>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</si>
  <si>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Működési bevételek</t>
  </si>
  <si>
    <t>Felhalmozási célú támogatások állalmháztartáson belülről</t>
  </si>
  <si>
    <t>Átett pénzeszközök államháztartáson kívülről</t>
  </si>
  <si>
    <t>Felhalmozási bevételek</t>
  </si>
  <si>
    <t>Finanszírozási bevételek</t>
  </si>
  <si>
    <t>Bevételek összesen:</t>
  </si>
  <si>
    <t>11.</t>
  </si>
  <si>
    <t>12.</t>
  </si>
  <si>
    <t>Működési kiadások</t>
  </si>
  <si>
    <t>13.</t>
  </si>
  <si>
    <t>Felhalmozási költségvetési kiadások</t>
  </si>
  <si>
    <t>14.</t>
  </si>
  <si>
    <t>Tartalékok felhasználása</t>
  </si>
  <si>
    <t>15.</t>
  </si>
  <si>
    <t>Finanszírozási célú kiadások</t>
  </si>
  <si>
    <t>Kiadások összesen:</t>
  </si>
  <si>
    <t>Egyenleg</t>
  </si>
  <si>
    <t>16. számú melléklet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</si>
  <si>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</si>
  <si>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</si>
  <si>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</si>
  <si>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</si>
  <si>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</si>
  <si>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</si>
  <si>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</si>
  <si>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</si>
  <si>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</si>
  <si>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Iparűzési adó</t>
  </si>
  <si>
    <t>Gépjármű adó</t>
  </si>
  <si>
    <t>Ellátottak térítési díjának kedvezménye</t>
  </si>
  <si>
    <t>Kedvezmények összesen</t>
  </si>
  <si>
    <t>Étkezési díj</t>
  </si>
  <si>
    <t>Gondozási díj</t>
  </si>
  <si>
    <t>Adatszolgáltatás</t>
  </si>
  <si>
    <t>az elismert tartozásállományról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</si>
  <si>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</si>
  <si>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</si>
  <si>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</si>
  <si>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</si>
  <si>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</si>
  <si>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</si>
  <si>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</si>
  <si>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</si>
  <si>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</si>
  <si>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</si>
  <si>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</si>
  <si>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</si>
  <si>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</si>
  <si>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</si>
  <si>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15. számú melléklet</t>
  </si>
  <si>
    <t>2014. december 31.</t>
  </si>
  <si>
    <t>évközbeni változás</t>
  </si>
  <si>
    <t>laptop beszerzése élelmezésvezetőnek</t>
  </si>
  <si>
    <t>hűtőszekrény, mikorhullámú sütő óvodába</t>
  </si>
  <si>
    <t>laptop beszerzése óvodába</t>
  </si>
  <si>
    <t>MAZSIHISZ</t>
  </si>
  <si>
    <t>ÁH belüli megelőlegezések visszafizetései</t>
  </si>
  <si>
    <t>6.3</t>
  </si>
  <si>
    <t>I.6. előző évről áthúzódó bérkompenzáció</t>
  </si>
  <si>
    <t>III.6 Szociális ágazati pótlék</t>
  </si>
  <si>
    <t>Könyvtári célú érdekeltségnövelő támogatás</t>
  </si>
  <si>
    <t>Beled Ált.Isk.Diákönk.</t>
  </si>
  <si>
    <t>Beregrákosi Református Egyházközség</t>
  </si>
  <si>
    <t>Egyházmegyei Levéltár Győr</t>
  </si>
  <si>
    <t>egyéb</t>
  </si>
  <si>
    <t>Lövészklub (MTTSZ)</t>
  </si>
  <si>
    <t>telj. %</t>
  </si>
  <si>
    <t>2015. június 30.</t>
  </si>
  <si>
    <t>2015. június 30. teljesítés</t>
  </si>
  <si>
    <t>Nyári gyermekétkeztetés (3.m.I.3.)</t>
  </si>
  <si>
    <t>Könyvtári érdekeltségnövelő támogatás (IV. 1.i.)</t>
  </si>
  <si>
    <t>mód. IV.</t>
  </si>
  <si>
    <t>Gyermekvédelmi Erzsébet utalvány</t>
  </si>
  <si>
    <t>Szociális ágazati pótlék kiegészítő támogatás</t>
  </si>
  <si>
    <t>mód. V,</t>
  </si>
  <si>
    <t>2015. december 31.</t>
  </si>
  <si>
    <t>mód. V.</t>
  </si>
  <si>
    <t>Nagycenk Nagyközség Önkormányzata</t>
  </si>
  <si>
    <t>Fidesz-Magyar Polgári Szövetség</t>
  </si>
  <si>
    <t>Egészséges Óvodás Gyermekekért Alapítvány</t>
  </si>
  <si>
    <t>Államháztartáson belüli megelőlegezések</t>
  </si>
  <si>
    <t xml:space="preserve">Forintban </t>
  </si>
  <si>
    <t>Irányítószervi (önkormányzati) támogatás</t>
  </si>
  <si>
    <t>Ft-ban</t>
  </si>
  <si>
    <t>2016. évi belső forrásból fedezhető működési hiány</t>
  </si>
  <si>
    <t xml:space="preserve">2016 évi belső  forrásból fedezhető felhalmozási hiány </t>
  </si>
  <si>
    <t>2016. évi belső forrásból fedezhető összes hiány (1.+2.)</t>
  </si>
  <si>
    <t xml:space="preserve">2016. évi külső forrásból fedezhető működési hiány </t>
  </si>
  <si>
    <t xml:space="preserve">2016 évi külső forrásból fedezhető felhalmozási hiány </t>
  </si>
  <si>
    <t>2016. évi külső forrásból fedezhető összes hiány (1.+2.)</t>
  </si>
  <si>
    <t>Ifjúság utca felújítása</t>
  </si>
  <si>
    <t>75 db szék ebédlőbe</t>
  </si>
  <si>
    <t>Hűtőszekrény, kávéfőző óvodába</t>
  </si>
  <si>
    <t>Szociális tűzifa (2015. évről áthúzódó)</t>
  </si>
  <si>
    <t>Éves eredeti kiadási előirányzat: ……………  Ft</t>
  </si>
  <si>
    <t>Forintban</t>
  </si>
  <si>
    <t>3 a.) Család- és gyermekjóléti szolgálat</t>
  </si>
  <si>
    <t>3 c.) Szociális étkeztetés</t>
  </si>
  <si>
    <t>3 f.) Időskorúak nappali intézményi ellátása</t>
  </si>
  <si>
    <t xml:space="preserve">III. 5. c. A rászoruló gyermekek intézményen kívüli szünidei étkeztetésének támogatása </t>
  </si>
  <si>
    <t>Hiány belső finanszírozása (pénzmaradvány)</t>
  </si>
  <si>
    <t xml:space="preserve">Finanszírozási bevételek </t>
  </si>
  <si>
    <t xml:space="preserve">Finanszírozási kiadások </t>
  </si>
  <si>
    <t>6.4</t>
  </si>
  <si>
    <t>7</t>
  </si>
  <si>
    <t>2016. március 23.</t>
  </si>
  <si>
    <t>380/2015. (XII. 8.) Kormányrendelet szerinti kiegészítő ágazati pótlék</t>
  </si>
  <si>
    <t>Forgatási  célú belföldi értékpapírok vásárlása</t>
  </si>
  <si>
    <t>Forgatási célú értékpapírok vásárlása</t>
  </si>
  <si>
    <t>2016. június 30.</t>
  </si>
  <si>
    <t>Felhalmozási célú egyéb átvett pénzeszközök államháztartáson kívűlről</t>
  </si>
  <si>
    <t>2. Felhalmozási célú egyéb átvett pénzeszközök államháztartáson kívűlről</t>
  </si>
  <si>
    <t>Gázkazán beszerzése Rákóczi u. 158. szám alatti lakásba</t>
  </si>
  <si>
    <t>Rugós játék beszerzése játszótérre képviselői felajánlásból</t>
  </si>
  <si>
    <t>Ivókút vásárlása játszótérre</t>
  </si>
  <si>
    <t>fénymásoló/nyomtató beszerzése</t>
  </si>
  <si>
    <t>Bérkompenzáció (Működési célú költségvetési támogatások és kiegészítő támogatások)</t>
  </si>
  <si>
    <t>Szolgáltatások ellenértéke</t>
  </si>
  <si>
    <t>Egyéb működési bevételek</t>
  </si>
  <si>
    <t>Tualjdonosi bevételek</t>
  </si>
  <si>
    <t>Ellátási díjak</t>
  </si>
  <si>
    <t>Kiszámlázott általános forgalmi adó</t>
  </si>
  <si>
    <t>1.6</t>
  </si>
  <si>
    <t>1.7</t>
  </si>
  <si>
    <t>2.3.</t>
  </si>
  <si>
    <t>2.4.1</t>
  </si>
  <si>
    <t>2.4.2</t>
  </si>
  <si>
    <t>2.4.3</t>
  </si>
  <si>
    <t>2.7</t>
  </si>
  <si>
    <t>Felhalmozási célú visszatérítendő támogatás visszafizetése</t>
  </si>
  <si>
    <t>Visszatérítendő támogatás átadása államháztartáson belülre</t>
  </si>
  <si>
    <t>2016. szeptember 30.</t>
  </si>
  <si>
    <t>Emléktábla készítése</t>
  </si>
  <si>
    <t>5 db kültéri kamera beszerzése</t>
  </si>
  <si>
    <t>2 db monitor vásárlása könyvtárba</t>
  </si>
  <si>
    <t xml:space="preserve">Finanszírozási műveletek </t>
  </si>
  <si>
    <t>adatok Ft-ban</t>
  </si>
  <si>
    <t>Országos Mentőszolgálat Alapítvány</t>
  </si>
  <si>
    <t>Delta Testépítő Klub (országos verseny)</t>
  </si>
  <si>
    <t>Működési célú költségvetési támogatások és kiegészítő támogatások</t>
  </si>
  <si>
    <t>Működési célú támogatások államháztartáson belülről</t>
  </si>
  <si>
    <t xml:space="preserve">Véglegesen és átmeneti jelleggel átadott pénzeszközök </t>
  </si>
  <si>
    <t>Véglegesen átadott pénzeszközök</t>
  </si>
  <si>
    <t>Hallásvizsgáló készülék beszerzése védőnői szolgálathoz</t>
  </si>
  <si>
    <t>Mód. III., IV., V.</t>
  </si>
  <si>
    <t>kisértékű informatikai eszköz beszerzése könyvtárba érdekeltségnövelő támogatásból (szünetmentes tápegység, monitor)</t>
  </si>
  <si>
    <t>Közvetített szolgáltatok ellenértéke</t>
  </si>
  <si>
    <t>kisértékű tárgyi eszközök beszerzése</t>
  </si>
  <si>
    <t>Vadászati jog bérbeadéséból származó jövedelem</t>
  </si>
  <si>
    <t>Sörpadok vásárlása vicai faluházba</t>
  </si>
  <si>
    <t>Szociális tűzifa (2016)</t>
  </si>
  <si>
    <t>Orvosi ügyelet - Kapuvár Városi Önkormányzat</t>
  </si>
  <si>
    <t>Orvosi ügyelet - Többcélú Társulás Kapuvár</t>
  </si>
  <si>
    <t>Beledi Katolikus Egyház</t>
  </si>
  <si>
    <t>Régi Beledi Baráti Kör</t>
  </si>
  <si>
    <t>Beledi Általános Iskola Diákjaiért Közalapítvány</t>
  </si>
  <si>
    <t>Civil szervezetek támogatása (képviselői felajánlásból)</t>
  </si>
  <si>
    <t>Egyházak támogatása (képviselői felajánlásból)</t>
  </si>
  <si>
    <t xml:space="preserve"> mód. V.</t>
  </si>
  <si>
    <t>Szociális tüzelőanyag támogatás (Kvtv. 1. melléklet IX. 18.)</t>
  </si>
  <si>
    <t>Rendkívüli önkormányzati támogatás (Kvtv. 3. melléklet III. a) pont)</t>
  </si>
  <si>
    <t>2016. december 31.</t>
  </si>
  <si>
    <t xml:space="preserve">2017. év </t>
  </si>
  <si>
    <t>2017. év</t>
  </si>
  <si>
    <t>Önkormányzat 2017. évi kiadási előirányzatai</t>
  </si>
  <si>
    <t>Iparűzési adó - állandó jellegggel végzett</t>
  </si>
  <si>
    <t>Önkormányzat költségvetési szerveinek 2017. évi létszámkerete</t>
  </si>
  <si>
    <t>2017. január 1.</t>
  </si>
  <si>
    <t>Szegélynyíró beszerzése</t>
  </si>
  <si>
    <t>Önjáró fűnyíró beszerzése</t>
  </si>
  <si>
    <t>Településrendezési terv elkészítése</t>
  </si>
  <si>
    <t>Utcanév táblák készítése (52 db)</t>
  </si>
  <si>
    <t>útfelújítás - Bartók utca</t>
  </si>
  <si>
    <t>járdafelújítás</t>
  </si>
  <si>
    <t>ravatalozó felújítása - előtető</t>
  </si>
  <si>
    <t>óvoda épület felújítása</t>
  </si>
  <si>
    <t>óvoda épület felújítása - műszaki tervezés</t>
  </si>
  <si>
    <t>kastély kerítés felújítása</t>
  </si>
  <si>
    <t>alsó iskola kerítés felújítása</t>
  </si>
  <si>
    <t>Települési hulladékgazdálkodási feladatok</t>
  </si>
  <si>
    <t>Szociális és gyermekjóléti ellátások</t>
  </si>
  <si>
    <t>Települési támogatás - gyógszertámogatás (Szt. 45. § (1) bek.)</t>
  </si>
  <si>
    <t>Települési támogatás - temetési támogatás (Szt. 45. § (1) bek.)</t>
  </si>
  <si>
    <t>Rendkívüli települési támogatás (Szt. 45. § (4)-(5) bek.)</t>
  </si>
  <si>
    <t>Köztemetés (Szt. 48. §)</t>
  </si>
  <si>
    <t>Bursa Hungarica Felsőoktaqtási Önkormányzati Ösztöndíj</t>
  </si>
  <si>
    <t>Szünidei gyermekétkeztetés (Gyvt. 21/C. §)</t>
  </si>
  <si>
    <t>Beled Sportegyesület Labdarúgó Szakosztály</t>
  </si>
  <si>
    <t>Beled Sportegyesület Kézilabda Szakosztály</t>
  </si>
  <si>
    <t>Beled Sportegyesület "rezsitámogatás"</t>
  </si>
  <si>
    <t>Rendőrörs - Rábakecöl Községi Önkormányzat</t>
  </si>
  <si>
    <t>Kapuvár-Beledi Többcélú Kistérségi Társulás</t>
  </si>
  <si>
    <t>Fogorvosi ügyelet Sopron Megyei Jogú Város Önkormányzata</t>
  </si>
  <si>
    <t>Tárgyi eszközök értékesítése</t>
  </si>
  <si>
    <t>A 2017. évi általános működés és ágazati feladatok támogatásának alakulása jogcímenként</t>
  </si>
  <si>
    <t>3 da.) Házi segítégnyújtás - szociális segítés</t>
  </si>
  <si>
    <t>3 db.) Házi segítégnyújtás - személyi gondozás</t>
  </si>
  <si>
    <t>3 jb.) Családi bölcsőde</t>
  </si>
  <si>
    <t>III. m. Pszichiátriai betegek részére nyújtott közösségi alapellátás - alaptámogatás</t>
  </si>
  <si>
    <t>III. m.Pszichiátriai betegek részére nyújtott közösségi alapellátás - teljesíménytámogatás</t>
  </si>
  <si>
    <t>III. m.Pszichiátriai betegek részére nyújtott közösségi alapellátás</t>
  </si>
  <si>
    <t>2017.</t>
  </si>
  <si>
    <t>......................, 2017. .......................... hó ..... nap</t>
  </si>
  <si>
    <t>Forgatási célú értékpapírból származó bevétel</t>
  </si>
  <si>
    <t>Önkormányzat 2017. évi bevételi előirányzatai</t>
  </si>
  <si>
    <t>Önkormányzat összevont 2017. évi bevételi előirányzatai</t>
  </si>
  <si>
    <t>Előirányzat-felhasználási terv
2017. évre</t>
  </si>
  <si>
    <t>2017. évi előirányzat</t>
  </si>
  <si>
    <t xml:space="preserve">BERUHÁZÁSOK (ÁFA-val) 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</si>
</sst>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General\ &quot; fő&quot;"/>
    <numFmt numFmtId="167" formatCode="#,###"/>
    <numFmt numFmtId="168" formatCode="#,##0_ ;\-#,##0\ "/>
    <numFmt numFmtId="169" formatCode="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"/>
    <numFmt numFmtId="174" formatCode="0.0000"/>
  </numFmts>
  <fonts count="133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sz val="8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i/>
      <sz val="12"/>
      <name val="Times New Roman CE"/>
      <family val="0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b/>
      <sz val="12"/>
      <color indexed="10"/>
      <name val="Arial CE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MS Sans Serif"/>
      <family val="2"/>
    </font>
    <font>
      <sz val="10"/>
      <color rgb="FFFF0000"/>
      <name val="MS Sans Serif"/>
      <family val="2"/>
    </font>
    <font>
      <b/>
      <sz val="12"/>
      <color rgb="FFFF0000"/>
      <name val="Arial CE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hair"/>
      <bottom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3" fillId="20" borderId="1" applyNumberFormat="0" applyAlignment="0" applyProtection="0"/>
    <xf numFmtId="0" fontId="114" fillId="0" borderId="0" applyNumberFormat="0" applyFill="0" applyBorder="0" applyAlignment="0" applyProtection="0"/>
    <xf numFmtId="0" fontId="115" fillId="0" borderId="2" applyNumberFormat="0" applyFill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7" fillId="0" borderId="0" applyNumberFormat="0" applyFill="0" applyBorder="0" applyAlignment="0" applyProtection="0"/>
    <xf numFmtId="0" fontId="11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0" fillId="0" borderId="6" applyNumberFormat="0" applyFill="0" applyAlignment="0" applyProtection="0"/>
    <xf numFmtId="0" fontId="0" fillId="22" borderId="7" applyNumberFormat="0" applyFont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2" fillId="26" borderId="0" applyNumberFormat="0" applyBorder="0" applyAlignment="0" applyProtection="0"/>
    <xf numFmtId="0" fontId="112" fillId="27" borderId="0" applyNumberFormat="0" applyBorder="0" applyAlignment="0" applyProtection="0"/>
    <xf numFmtId="0" fontId="112" fillId="28" borderId="0" applyNumberFormat="0" applyBorder="0" applyAlignment="0" applyProtection="0"/>
    <xf numFmtId="0" fontId="121" fillId="29" borderId="0" applyNumberFormat="0" applyBorder="0" applyAlignment="0" applyProtection="0"/>
    <xf numFmtId="0" fontId="122" fillId="30" borderId="8" applyNumberFormat="0" applyAlignment="0" applyProtection="0"/>
    <xf numFmtId="0" fontId="6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5" fillId="31" borderId="0" applyNumberFormat="0" applyBorder="0" applyAlignment="0" applyProtection="0"/>
    <xf numFmtId="0" fontId="126" fillId="32" borderId="0" applyNumberFormat="0" applyBorder="0" applyAlignment="0" applyProtection="0"/>
    <xf numFmtId="0" fontId="127" fillId="30" borderId="1" applyNumberFormat="0" applyAlignment="0" applyProtection="0"/>
    <xf numFmtId="9" fontId="0" fillId="0" borderId="0" applyFont="0" applyFill="0" applyBorder="0" applyAlignment="0" applyProtection="0"/>
  </cellStyleXfs>
  <cellXfs count="13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58">
      <alignment/>
      <protection/>
    </xf>
    <xf numFmtId="0" fontId="12" fillId="0" borderId="0" xfId="58" applyFont="1" applyBorder="1" applyAlignment="1">
      <alignment horizontal="center"/>
      <protection/>
    </xf>
    <xf numFmtId="0" fontId="11" fillId="0" borderId="10" xfId="58" applyBorder="1">
      <alignment/>
      <protection/>
    </xf>
    <xf numFmtId="0" fontId="17" fillId="0" borderId="0" xfId="58" applyFont="1" applyAlignment="1">
      <alignment horizontal="center"/>
      <protection/>
    </xf>
    <xf numFmtId="0" fontId="11" fillId="0" borderId="0" xfId="58" applyAlignment="1">
      <alignment vertical="center"/>
      <protection/>
    </xf>
    <xf numFmtId="0" fontId="15" fillId="0" borderId="0" xfId="58" applyFont="1">
      <alignment/>
      <protection/>
    </xf>
    <xf numFmtId="0" fontId="13" fillId="0" borderId="0" xfId="58" applyFont="1">
      <alignment/>
      <protection/>
    </xf>
    <xf numFmtId="0" fontId="11" fillId="0" borderId="0" xfId="58" applyFont="1">
      <alignment/>
      <protection/>
    </xf>
    <xf numFmtId="0" fontId="18" fillId="0" borderId="0" xfId="58" applyFont="1" applyBorder="1" applyAlignment="1">
      <alignment horizontal="center"/>
      <protection/>
    </xf>
    <xf numFmtId="0" fontId="11" fillId="0" borderId="0" xfId="58" applyAlignment="1">
      <alignment wrapText="1"/>
      <protection/>
    </xf>
    <xf numFmtId="0" fontId="11" fillId="0" borderId="0" xfId="58" applyFont="1" applyFill="1">
      <alignment/>
      <protection/>
    </xf>
    <xf numFmtId="0" fontId="0" fillId="0" borderId="0" xfId="0" applyFont="1" applyAlignment="1">
      <alignment wrapText="1"/>
    </xf>
    <xf numFmtId="0" fontId="6" fillId="1" borderId="11" xfId="58" applyFont="1" applyFill="1" applyBorder="1" applyAlignment="1">
      <alignment horizontal="center" vertical="center"/>
      <protection/>
    </xf>
    <xf numFmtId="0" fontId="34" fillId="0" borderId="0" xfId="59" applyFont="1" applyAlignment="1">
      <alignment horizontal="center" vertical="center"/>
      <protection/>
    </xf>
    <xf numFmtId="0" fontId="27" fillId="0" borderId="12" xfId="59" applyFont="1" applyBorder="1" applyAlignment="1">
      <alignment horizontal="left" vertical="center" wrapText="1"/>
      <protection/>
    </xf>
    <xf numFmtId="0" fontId="17" fillId="0" borderId="0" xfId="58" applyFont="1" applyBorder="1" applyAlignment="1">
      <alignment horizont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0" fontId="37" fillId="0" borderId="15" xfId="59" applyFont="1" applyBorder="1" applyAlignment="1">
      <alignment horizontal="center" vertical="center" wrapText="1"/>
      <protection/>
    </xf>
    <xf numFmtId="0" fontId="37" fillId="0" borderId="16" xfId="59" applyFont="1" applyBorder="1" applyAlignment="1">
      <alignment horizontal="center" vertical="center" wrapText="1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58" applyNumberFormat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18" fillId="0" borderId="0" xfId="58" applyFont="1" applyBorder="1" applyAlignment="1">
      <alignment horizontal="center" wrapText="1"/>
      <protection/>
    </xf>
    <xf numFmtId="0" fontId="12" fillId="0" borderId="0" xfId="58" applyFont="1" applyBorder="1" applyAlignment="1">
      <alignment horizontal="center" wrapText="1"/>
      <protection/>
    </xf>
    <xf numFmtId="0" fontId="6" fillId="1" borderId="14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left" vertical="center" wrapText="1"/>
      <protection/>
    </xf>
    <xf numFmtId="0" fontId="6" fillId="0" borderId="14" xfId="58" applyFont="1" applyBorder="1" applyAlignment="1">
      <alignment vertical="center" wrapText="1"/>
      <protection/>
    </xf>
    <xf numFmtId="0" fontId="13" fillId="0" borderId="0" xfId="58" applyFont="1" applyAlignment="1">
      <alignment vertical="center"/>
      <protection/>
    </xf>
    <xf numFmtId="0" fontId="0" fillId="0" borderId="19" xfId="58" applyFont="1" applyBorder="1" applyAlignment="1">
      <alignment horizontal="center" vertical="center"/>
      <protection/>
    </xf>
    <xf numFmtId="0" fontId="2" fillId="0" borderId="20" xfId="58" applyFont="1" applyFill="1" applyBorder="1" applyAlignment="1">
      <alignment vertical="center" wrapText="1"/>
      <protection/>
    </xf>
    <xf numFmtId="0" fontId="0" fillId="0" borderId="21" xfId="58" applyFont="1" applyBorder="1" applyAlignment="1">
      <alignment horizontal="center" vertical="center"/>
      <protection/>
    </xf>
    <xf numFmtId="0" fontId="20" fillId="0" borderId="0" xfId="59" applyFont="1" applyAlignment="1">
      <alignment horizontal="left" vertical="center" wrapText="1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58" applyAlignment="1">
      <alignment horizontal="left" wrapText="1"/>
      <protection/>
    </xf>
    <xf numFmtId="0" fontId="11" fillId="0" borderId="0" xfId="58" applyBorder="1" applyAlignment="1">
      <alignment horizontal="left" wrapText="1"/>
      <protection/>
    </xf>
    <xf numFmtId="0" fontId="0" fillId="0" borderId="20" xfId="58" applyFont="1" applyBorder="1" applyAlignment="1">
      <alignment horizontal="left" vertical="center" wrapText="1"/>
      <protection/>
    </xf>
    <xf numFmtId="0" fontId="15" fillId="0" borderId="0" xfId="58" applyFont="1" applyAlignment="1">
      <alignment wrapText="1"/>
      <protection/>
    </xf>
    <xf numFmtId="0" fontId="15" fillId="0" borderId="12" xfId="58" applyFont="1" applyBorder="1" applyAlignment="1">
      <alignment wrapText="1"/>
      <protection/>
    </xf>
    <xf numFmtId="0" fontId="15" fillId="0" borderId="12" xfId="58" applyFont="1" applyFill="1" applyBorder="1" applyAlignment="1">
      <alignment wrapText="1"/>
      <protection/>
    </xf>
    <xf numFmtId="0" fontId="12" fillId="0" borderId="22" xfId="58" applyFont="1" applyBorder="1" applyAlignment="1">
      <alignment vertical="center" wrapText="1"/>
      <protection/>
    </xf>
    <xf numFmtId="0" fontId="12" fillId="0" borderId="22" xfId="58" applyFont="1" applyBorder="1" applyAlignment="1">
      <alignment wrapText="1"/>
      <protection/>
    </xf>
    <xf numFmtId="3" fontId="42" fillId="0" borderId="23" xfId="58" applyNumberFormat="1" applyFont="1" applyFill="1" applyBorder="1" applyAlignment="1">
      <alignment horizontal="right"/>
      <protection/>
    </xf>
    <xf numFmtId="0" fontId="42" fillId="0" borderId="23" xfId="58" applyFont="1" applyBorder="1" applyAlignment="1">
      <alignment horizontal="right"/>
      <protection/>
    </xf>
    <xf numFmtId="3" fontId="42" fillId="0" borderId="24" xfId="58" applyNumberFormat="1" applyFont="1" applyBorder="1" applyAlignment="1">
      <alignment horizontal="right"/>
      <protection/>
    </xf>
    <xf numFmtId="3" fontId="42" fillId="0" borderId="23" xfId="58" applyNumberFormat="1" applyFont="1" applyBorder="1" applyAlignment="1">
      <alignment horizontal="right"/>
      <protection/>
    </xf>
    <xf numFmtId="3" fontId="18" fillId="0" borderId="15" xfId="40" applyNumberFormat="1" applyFont="1" applyBorder="1" applyAlignment="1">
      <alignment horizontal="right" vertical="center"/>
    </xf>
    <xf numFmtId="3" fontId="18" fillId="0" borderId="15" xfId="58" applyNumberFormat="1" applyFont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11" fillId="0" borderId="25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6" fillId="0" borderId="0" xfId="58" applyFont="1" applyBorder="1" applyAlignment="1">
      <alignment horizontal="center" vertical="center"/>
      <protection/>
    </xf>
    <xf numFmtId="3" fontId="12" fillId="0" borderId="0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3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8" applyFont="1" applyBorder="1" applyAlignment="1">
      <alignment horizontal="right" vertical="center"/>
      <protection/>
    </xf>
    <xf numFmtId="0" fontId="23" fillId="0" borderId="0" xfId="58" applyFont="1" applyAlignment="1">
      <alignment horizontal="center" vertical="center"/>
      <protection/>
    </xf>
    <xf numFmtId="0" fontId="11" fillId="0" borderId="10" xfId="58" applyFont="1" applyBorder="1" applyAlignment="1">
      <alignment vertical="center"/>
      <protection/>
    </xf>
    <xf numFmtId="3" fontId="12" fillId="0" borderId="0" xfId="58" applyNumberFormat="1" applyFont="1" applyBorder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3" fontId="15" fillId="0" borderId="23" xfId="58" applyNumberFormat="1" applyFont="1" applyFill="1" applyBorder="1" applyAlignment="1">
      <alignment horizontal="right" vertical="center"/>
      <protection/>
    </xf>
    <xf numFmtId="0" fontId="11" fillId="0" borderId="0" xfId="58" applyFont="1" applyAlignment="1">
      <alignment horizontal="center" vertical="center"/>
      <protection/>
    </xf>
    <xf numFmtId="0" fontId="11" fillId="0" borderId="17" xfId="58" applyFont="1" applyBorder="1" applyAlignment="1">
      <alignment horizontal="center" vertical="center"/>
      <protection/>
    </xf>
    <xf numFmtId="3" fontId="11" fillId="0" borderId="0" xfId="58" applyNumberFormat="1" applyFont="1" applyAlignment="1">
      <alignment vertical="center"/>
      <protection/>
    </xf>
    <xf numFmtId="3" fontId="3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2" fillId="0" borderId="24" xfId="58" applyNumberFormat="1" applyFont="1" applyFill="1" applyBorder="1" applyAlignment="1">
      <alignment horizontal="right"/>
      <protection/>
    </xf>
    <xf numFmtId="3" fontId="42" fillId="0" borderId="26" xfId="58" applyNumberFormat="1" applyFont="1" applyBorder="1" applyAlignment="1">
      <alignment horizontal="right"/>
      <protection/>
    </xf>
    <xf numFmtId="0" fontId="15" fillId="0" borderId="27" xfId="58" applyFont="1" applyBorder="1" applyAlignment="1">
      <alignment wrapText="1"/>
      <protection/>
    </xf>
    <xf numFmtId="0" fontId="14" fillId="0" borderId="23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vertical="center"/>
    </xf>
    <xf numFmtId="0" fontId="33" fillId="0" borderId="23" xfId="58" applyFont="1" applyFill="1" applyBorder="1" applyAlignment="1">
      <alignment vertical="center"/>
      <protection/>
    </xf>
    <xf numFmtId="0" fontId="33" fillId="0" borderId="28" xfId="58" applyFont="1" applyFill="1" applyBorder="1" applyAlignment="1">
      <alignment vertical="center"/>
      <protection/>
    </xf>
    <xf numFmtId="0" fontId="14" fillId="0" borderId="18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21" xfId="0" applyNumberFormat="1" applyFont="1" applyBorder="1" applyAlignment="1">
      <alignment horizontal="left" vertical="center"/>
    </xf>
    <xf numFmtId="49" fontId="48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49" fillId="0" borderId="0" xfId="0" applyFont="1" applyAlignment="1">
      <alignment wrapText="1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7" fillId="0" borderId="32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0" fillId="0" borderId="33" xfId="0" applyNumberFormat="1" applyFont="1" applyBorder="1" applyAlignment="1">
      <alignment horizontal="left"/>
    </xf>
    <xf numFmtId="49" fontId="7" fillId="0" borderId="34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/>
    </xf>
    <xf numFmtId="3" fontId="3" fillId="0" borderId="14" xfId="0" applyNumberFormat="1" applyFont="1" applyFill="1" applyBorder="1" applyAlignment="1">
      <alignment horizontal="right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1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33" xfId="0" applyNumberFormat="1" applyFont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3" fontId="7" fillId="0" borderId="26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26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9" fillId="0" borderId="36" xfId="59" applyFont="1" applyBorder="1" applyAlignment="1">
      <alignment horizontal="left" vertical="center" wrapText="1"/>
      <protection/>
    </xf>
    <xf numFmtId="0" fontId="27" fillId="0" borderId="37" xfId="0" applyFont="1" applyBorder="1" applyAlignment="1">
      <alignment vertical="center" wrapText="1"/>
    </xf>
    <xf numFmtId="2" fontId="38" fillId="0" borderId="23" xfId="59" applyNumberFormat="1" applyFont="1" applyFill="1" applyBorder="1" applyAlignment="1">
      <alignment horizontal="center" vertical="center" wrapText="1"/>
      <protection/>
    </xf>
    <xf numFmtId="2" fontId="38" fillId="0" borderId="20" xfId="59" applyNumberFormat="1" applyFont="1" applyFill="1" applyBorder="1" applyAlignment="1">
      <alignment horizontal="center" vertical="center" wrapText="1"/>
      <protection/>
    </xf>
    <xf numFmtId="2" fontId="38" fillId="0" borderId="15" xfId="59" applyNumberFormat="1" applyFont="1" applyFill="1" applyBorder="1" applyAlignment="1">
      <alignment horizontal="center" vertical="center" wrapText="1"/>
      <protection/>
    </xf>
    <xf numFmtId="167" fontId="31" fillId="0" borderId="0" xfId="0" applyNumberFormat="1" applyFont="1" applyFill="1" applyAlignment="1" applyProtection="1">
      <alignment horizontal="left" vertical="center" wrapText="1"/>
      <protection/>
    </xf>
    <xf numFmtId="167" fontId="31" fillId="0" borderId="0" xfId="0" applyNumberFormat="1" applyFont="1" applyFill="1" applyAlignment="1" applyProtection="1">
      <alignment vertical="center" wrapText="1"/>
      <protection/>
    </xf>
    <xf numFmtId="167" fontId="50" fillId="0" borderId="0" xfId="0" applyNumberFormat="1" applyFont="1" applyFill="1" applyAlignment="1" applyProtection="1">
      <alignment vertical="center" wrapText="1"/>
      <protection locked="0"/>
    </xf>
    <xf numFmtId="0" fontId="51" fillId="0" borderId="0" xfId="0" applyFont="1" applyAlignment="1" applyProtection="1">
      <alignment horizontal="right" vertical="top"/>
      <protection locked="0"/>
    </xf>
    <xf numFmtId="167" fontId="31" fillId="0" borderId="0" xfId="0" applyNumberFormat="1" applyFont="1" applyFill="1" applyAlignment="1">
      <alignment vertical="center" wrapText="1"/>
    </xf>
    <xf numFmtId="0" fontId="52" fillId="0" borderId="0" xfId="0" applyFont="1" applyAlignment="1" applyProtection="1">
      <alignment horizontal="right" vertical="top"/>
      <protection locked="0"/>
    </xf>
    <xf numFmtId="167" fontId="53" fillId="0" borderId="0" xfId="0" applyNumberFormat="1" applyFont="1" applyFill="1" applyAlignment="1" applyProtection="1">
      <alignment vertical="center" wrapText="1"/>
      <protection locked="0"/>
    </xf>
    <xf numFmtId="0" fontId="47" fillId="0" borderId="0" xfId="0" applyFont="1" applyFill="1" applyAlignment="1">
      <alignment vertical="center"/>
    </xf>
    <xf numFmtId="0" fontId="50" fillId="0" borderId="0" xfId="0" applyFont="1" applyFill="1" applyAlignment="1" applyProtection="1">
      <alignment vertical="center"/>
      <protection/>
    </xf>
    <xf numFmtId="0" fontId="32" fillId="0" borderId="0" xfId="0" applyFont="1" applyFill="1" applyAlignment="1" applyProtection="1">
      <alignment horizontal="right"/>
      <protection/>
    </xf>
    <xf numFmtId="0" fontId="29" fillId="0" borderId="0" xfId="0" applyFont="1" applyFill="1" applyAlignment="1">
      <alignment vertical="center"/>
    </xf>
    <xf numFmtId="0" fontId="50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54" fillId="0" borderId="13" xfId="0" applyFont="1" applyFill="1" applyBorder="1" applyAlignment="1" applyProtection="1">
      <alignment horizontal="center" vertical="center" wrapText="1"/>
      <protection/>
    </xf>
    <xf numFmtId="0" fontId="54" fillId="0" borderId="14" xfId="0" applyFont="1" applyFill="1" applyBorder="1" applyAlignment="1" applyProtection="1">
      <alignment horizontal="center" vertical="center" wrapText="1"/>
      <protection/>
    </xf>
    <xf numFmtId="0" fontId="54" fillId="0" borderId="39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 wrapText="1"/>
    </xf>
    <xf numFmtId="0" fontId="50" fillId="0" borderId="33" xfId="0" applyFont="1" applyFill="1" applyBorder="1" applyAlignment="1" applyProtection="1">
      <alignment horizontal="center" vertical="center" wrapText="1"/>
      <protection/>
    </xf>
    <xf numFmtId="0" fontId="50" fillId="0" borderId="34" xfId="0" applyFont="1" applyFill="1" applyBorder="1" applyAlignment="1" applyProtection="1">
      <alignment horizontal="center" vertical="center" wrapText="1"/>
      <protection/>
    </xf>
    <xf numFmtId="0" fontId="45" fillId="0" borderId="14" xfId="0" applyFont="1" applyFill="1" applyBorder="1" applyAlignment="1" applyProtection="1">
      <alignment horizontal="center" vertical="center" wrapText="1"/>
      <protection/>
    </xf>
    <xf numFmtId="0" fontId="54" fillId="0" borderId="14" xfId="0" applyFont="1" applyFill="1" applyBorder="1" applyAlignment="1" applyProtection="1">
      <alignment horizontal="left" vertical="center" wrapText="1" indent="1"/>
      <protection/>
    </xf>
    <xf numFmtId="167" fontId="54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44" fillId="0" borderId="0" xfId="0" applyFont="1" applyFill="1" applyAlignment="1">
      <alignment vertical="center" wrapText="1"/>
    </xf>
    <xf numFmtId="0" fontId="54" fillId="0" borderId="17" xfId="0" applyFont="1" applyFill="1" applyBorder="1" applyAlignment="1" applyProtection="1">
      <alignment horizontal="center" vertical="center" wrapText="1"/>
      <protection/>
    </xf>
    <xf numFmtId="49" fontId="46" fillId="0" borderId="23" xfId="0" applyNumberFormat="1" applyFont="1" applyFill="1" applyBorder="1" applyAlignment="1" applyProtection="1">
      <alignment horizontal="center" vertical="center" wrapText="1"/>
      <protection/>
    </xf>
    <xf numFmtId="0" fontId="54" fillId="0" borderId="12" xfId="0" applyFont="1" applyFill="1" applyBorder="1" applyAlignment="1" applyProtection="1">
      <alignment horizontal="center" vertical="center" wrapText="1"/>
      <protection/>
    </xf>
    <xf numFmtId="0" fontId="46" fillId="0" borderId="23" xfId="61" applyFont="1" applyFill="1" applyBorder="1" applyAlignment="1" applyProtection="1">
      <alignment horizontal="left" vertical="center" wrapText="1" indent="1"/>
      <protection/>
    </xf>
    <xf numFmtId="167" fontId="4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0" fontId="54" fillId="0" borderId="40" xfId="0" applyFont="1" applyFill="1" applyBorder="1" applyAlignment="1" applyProtection="1">
      <alignment horizontal="center" vertical="center" wrapText="1"/>
      <protection/>
    </xf>
    <xf numFmtId="0" fontId="46" fillId="0" borderId="20" xfId="61" applyFont="1" applyFill="1" applyBorder="1" applyAlignment="1" applyProtection="1">
      <alignment horizontal="left" vertical="center" wrapText="1" indent="1"/>
      <protection/>
    </xf>
    <xf numFmtId="0" fontId="54" fillId="0" borderId="13" xfId="0" applyFont="1" applyFill="1" applyBorder="1" applyAlignment="1" applyProtection="1">
      <alignment horizontal="center" vertical="center" wrapText="1"/>
      <protection/>
    </xf>
    <xf numFmtId="0" fontId="54" fillId="0" borderId="14" xfId="61" applyFont="1" applyFill="1" applyBorder="1" applyAlignment="1" applyProtection="1">
      <alignment horizontal="left" vertical="center" wrapText="1" indent="1"/>
      <protection/>
    </xf>
    <xf numFmtId="0" fontId="54" fillId="0" borderId="17" xfId="0" applyFont="1" applyFill="1" applyBorder="1" applyAlignment="1" applyProtection="1">
      <alignment horizontal="center" vertical="center" wrapText="1"/>
      <protection/>
    </xf>
    <xf numFmtId="49" fontId="46" fillId="0" borderId="18" xfId="0" applyNumberFormat="1" applyFont="1" applyFill="1" applyBorder="1" applyAlignment="1" applyProtection="1">
      <alignment horizontal="center" vertical="center" wrapText="1"/>
      <protection/>
    </xf>
    <xf numFmtId="0" fontId="46" fillId="0" borderId="18" xfId="61" applyFont="1" applyFill="1" applyBorder="1" applyAlignment="1" applyProtection="1">
      <alignment horizontal="left" vertical="center" wrapText="1" indent="1"/>
      <protection/>
    </xf>
    <xf numFmtId="167" fontId="46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36" xfId="0" applyFont="1" applyFill="1" applyBorder="1" applyAlignment="1" applyProtection="1">
      <alignment horizontal="center" vertical="center" wrapText="1"/>
      <protection/>
    </xf>
    <xf numFmtId="49" fontId="46" fillId="0" borderId="20" xfId="0" applyNumberFormat="1" applyFont="1" applyFill="1" applyBorder="1" applyAlignment="1" applyProtection="1">
      <alignment horizontal="center" vertical="center" wrapText="1"/>
      <protection/>
    </xf>
    <xf numFmtId="0" fontId="46" fillId="0" borderId="42" xfId="61" applyFont="1" applyFill="1" applyBorder="1" applyAlignment="1" applyProtection="1">
      <alignment horizontal="left" vertical="center" wrapText="1" indent="1"/>
      <protection/>
    </xf>
    <xf numFmtId="167" fontId="46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49" fontId="54" fillId="0" borderId="14" xfId="61" applyNumberFormat="1" applyFont="1" applyFill="1" applyBorder="1" applyAlignment="1" applyProtection="1">
      <alignment horizontal="left" vertical="center" wrapText="1" indent="1"/>
      <protection/>
    </xf>
    <xf numFmtId="0" fontId="55" fillId="0" borderId="44" xfId="0" applyFont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54" fillId="0" borderId="38" xfId="61" applyFont="1" applyFill="1" applyBorder="1" applyAlignment="1" applyProtection="1">
      <alignment horizontal="left" vertical="center" wrapText="1" indent="1"/>
      <protection/>
    </xf>
    <xf numFmtId="49" fontId="46" fillId="0" borderId="18" xfId="61" applyNumberFormat="1" applyFont="1" applyFill="1" applyBorder="1" applyAlignment="1" applyProtection="1">
      <alignment horizontal="left" vertical="center" wrapText="1" indent="1"/>
      <protection/>
    </xf>
    <xf numFmtId="0" fontId="30" fillId="0" borderId="22" xfId="0" applyFont="1" applyFill="1" applyBorder="1" applyAlignment="1" applyProtection="1">
      <alignment vertical="center" wrapText="1"/>
      <protection/>
    </xf>
    <xf numFmtId="49" fontId="46" fillId="0" borderId="15" xfId="61" applyNumberFormat="1" applyFont="1" applyFill="1" applyBorder="1" applyAlignment="1" applyProtection="1">
      <alignment horizontal="left" vertical="center" wrapText="1" indent="1"/>
      <protection/>
    </xf>
    <xf numFmtId="0" fontId="46" fillId="0" borderId="15" xfId="61" applyFont="1" applyFill="1" applyBorder="1" applyAlignment="1" applyProtection="1">
      <alignment horizontal="left" vertical="center" wrapText="1" indent="1"/>
      <protection/>
    </xf>
    <xf numFmtId="167" fontId="4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13" xfId="0" applyFont="1" applyBorder="1" applyAlignment="1" applyProtection="1">
      <alignment horizontal="center" vertical="center" wrapText="1"/>
      <protection/>
    </xf>
    <xf numFmtId="0" fontId="56" fillId="0" borderId="45" xfId="0" applyFont="1" applyBorder="1" applyAlignment="1" applyProtection="1">
      <alignment horizontal="center" wrapText="1"/>
      <protection/>
    </xf>
    <xf numFmtId="0" fontId="54" fillId="0" borderId="45" xfId="61" applyFont="1" applyFill="1" applyBorder="1" applyAlignment="1" applyProtection="1">
      <alignment horizontal="left" vertical="center" wrapText="1" indent="1"/>
      <protection/>
    </xf>
    <xf numFmtId="0" fontId="57" fillId="0" borderId="45" xfId="0" applyFont="1" applyBorder="1" applyAlignment="1" applyProtection="1">
      <alignment horizontal="center" wrapText="1"/>
      <protection/>
    </xf>
    <xf numFmtId="0" fontId="58" fillId="0" borderId="45" xfId="0" applyFont="1" applyBorder="1" applyAlignment="1" applyProtection="1">
      <alignment horizontal="left" wrapText="1" indent="1"/>
      <protection/>
    </xf>
    <xf numFmtId="167" fontId="54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horizontal="left" vertical="center" wrapText="1" indent="1"/>
      <protection/>
    </xf>
    <xf numFmtId="167" fontId="5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59" fillId="0" borderId="0" xfId="0" applyFont="1" applyFill="1" applyAlignment="1">
      <alignment vertical="center" wrapText="1"/>
    </xf>
    <xf numFmtId="0" fontId="46" fillId="0" borderId="0" xfId="0" applyFont="1" applyFill="1" applyAlignment="1" applyProtection="1">
      <alignment horizontal="left" vertical="center" wrapText="1"/>
      <protection/>
    </xf>
    <xf numFmtId="0" fontId="46" fillId="0" borderId="0" xfId="0" applyFont="1" applyFill="1" applyAlignment="1" applyProtection="1">
      <alignment vertical="center" wrapText="1"/>
      <protection/>
    </xf>
    <xf numFmtId="0" fontId="46" fillId="0" borderId="0" xfId="0" applyFont="1" applyFill="1" applyAlignment="1" applyProtection="1">
      <alignment horizontal="right" vertical="center" wrapText="1" indent="1"/>
      <protection/>
    </xf>
    <xf numFmtId="0" fontId="54" fillId="0" borderId="11" xfId="0" applyFont="1" applyFill="1" applyBorder="1" applyAlignment="1" applyProtection="1">
      <alignment horizontal="center" vertical="center" wrapText="1"/>
      <protection/>
    </xf>
    <xf numFmtId="0" fontId="54" fillId="0" borderId="35" xfId="0" applyFont="1" applyFill="1" applyBorder="1" applyAlignment="1" applyProtection="1">
      <alignment horizontal="center" vertical="center" wrapText="1"/>
      <protection/>
    </xf>
    <xf numFmtId="0" fontId="50" fillId="0" borderId="35" xfId="0" applyFont="1" applyFill="1" applyBorder="1" applyAlignment="1" applyProtection="1">
      <alignment horizontal="center" vertical="center" wrapText="1"/>
      <protection/>
    </xf>
    <xf numFmtId="0" fontId="54" fillId="0" borderId="14" xfId="61" applyFont="1" applyFill="1" applyBorder="1" applyAlignment="1" applyProtection="1">
      <alignment horizontal="left" vertical="center" wrapText="1" indent="1"/>
      <protection/>
    </xf>
    <xf numFmtId="0" fontId="54" fillId="0" borderId="25" xfId="0" applyFont="1" applyFill="1" applyBorder="1" applyAlignment="1" applyProtection="1">
      <alignment horizontal="center" vertical="center" wrapText="1"/>
      <protection/>
    </xf>
    <xf numFmtId="49" fontId="46" fillId="0" borderId="20" xfId="61" applyNumberFormat="1" applyFont="1" applyFill="1" applyBorder="1" applyAlignment="1" applyProtection="1">
      <alignment horizontal="left" vertical="center" wrapText="1" indent="1"/>
      <protection/>
    </xf>
    <xf numFmtId="0" fontId="54" fillId="0" borderId="12" xfId="0" applyFont="1" applyFill="1" applyBorder="1" applyAlignment="1" applyProtection="1">
      <alignment horizontal="center" vertical="center" wrapText="1"/>
      <protection/>
    </xf>
    <xf numFmtId="49" fontId="46" fillId="0" borderId="23" xfId="61" applyNumberFormat="1" applyFont="1" applyFill="1" applyBorder="1" applyAlignment="1" applyProtection="1">
      <alignment horizontal="left" vertical="center" wrapText="1" indent="1"/>
      <protection/>
    </xf>
    <xf numFmtId="167" fontId="4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14" xfId="0" applyFont="1" applyFill="1" applyBorder="1" applyAlignment="1" applyProtection="1">
      <alignment horizontal="center" vertical="center" wrapText="1"/>
      <protection/>
    </xf>
    <xf numFmtId="167" fontId="54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9" fillId="0" borderId="13" xfId="0" applyFont="1" applyFill="1" applyBorder="1" applyAlignment="1" applyProtection="1">
      <alignment horizontal="left" vertical="center"/>
      <protection/>
    </xf>
    <xf numFmtId="0" fontId="60" fillId="0" borderId="35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7" fontId="54" fillId="0" borderId="35" xfId="0" applyNumberFormat="1" applyFont="1" applyFill="1" applyBorder="1" applyAlignment="1" applyProtection="1">
      <alignment horizontal="right" vertical="center" wrapText="1" indent="1"/>
      <protection/>
    </xf>
    <xf numFmtId="167" fontId="50" fillId="0" borderId="26" xfId="0" applyNumberFormat="1" applyFont="1" applyFill="1" applyBorder="1" applyAlignment="1" applyProtection="1">
      <alignment horizontal="center" vertical="center" wrapText="1"/>
      <protection/>
    </xf>
    <xf numFmtId="167" fontId="54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38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>
      <alignment vertical="center" wrapText="1"/>
    </xf>
    <xf numFmtId="0" fontId="31" fillId="0" borderId="0" xfId="61" applyFill="1">
      <alignment/>
      <protection/>
    </xf>
    <xf numFmtId="3" fontId="46" fillId="0" borderId="0" xfId="61" applyNumberFormat="1" applyFont="1" applyFill="1" applyBorder="1">
      <alignment/>
      <protection/>
    </xf>
    <xf numFmtId="167" fontId="46" fillId="0" borderId="0" xfId="61" applyNumberFormat="1" applyFont="1" applyFill="1" applyBorder="1">
      <alignment/>
      <protection/>
    </xf>
    <xf numFmtId="0" fontId="54" fillId="0" borderId="13" xfId="61" applyFont="1" applyFill="1" applyBorder="1" applyAlignment="1" applyProtection="1">
      <alignment horizontal="left" vertical="center" wrapText="1" indent="1"/>
      <protection/>
    </xf>
    <xf numFmtId="0" fontId="62" fillId="0" borderId="0" xfId="61" applyFont="1" applyFill="1">
      <alignment/>
      <protection/>
    </xf>
    <xf numFmtId="49" fontId="46" fillId="0" borderId="0" xfId="61" applyNumberFormat="1" applyFont="1" applyFill="1" applyBorder="1" applyAlignment="1" applyProtection="1">
      <alignment horizontal="left" vertical="center" wrapText="1" indent="1"/>
      <protection/>
    </xf>
    <xf numFmtId="0" fontId="46" fillId="0" borderId="0" xfId="61" applyFont="1" applyFill="1" applyBorder="1" applyAlignment="1" applyProtection="1">
      <alignment horizontal="left" indent="5"/>
      <protection/>
    </xf>
    <xf numFmtId="3" fontId="46" fillId="0" borderId="0" xfId="61" applyNumberFormat="1" applyFont="1" applyFill="1" applyBorder="1" applyAlignment="1" applyProtection="1">
      <alignment horizontal="right" vertical="center" wrapText="1"/>
      <protection/>
    </xf>
    <xf numFmtId="0" fontId="47" fillId="0" borderId="0" xfId="61" applyFont="1" applyFill="1" applyAlignment="1">
      <alignment horizontal="center" wrapText="1"/>
      <protection/>
    </xf>
    <xf numFmtId="3" fontId="46" fillId="0" borderId="0" xfId="61" applyNumberFormat="1" applyFont="1" applyFill="1">
      <alignment/>
      <protection/>
    </xf>
    <xf numFmtId="0" fontId="46" fillId="0" borderId="0" xfId="61" applyFont="1" applyFill="1">
      <alignment/>
      <protection/>
    </xf>
    <xf numFmtId="49" fontId="21" fillId="0" borderId="0" xfId="0" applyNumberFormat="1" applyFont="1" applyAlignment="1">
      <alignment vertical="center"/>
    </xf>
    <xf numFmtId="0" fontId="41" fillId="0" borderId="0" xfId="0" applyFont="1" applyBorder="1" applyAlignment="1">
      <alignment vertical="center"/>
    </xf>
    <xf numFmtId="49" fontId="7" fillId="0" borderId="47" xfId="0" applyNumberFormat="1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5" fillId="0" borderId="27" xfId="58" applyFont="1" applyFill="1" applyBorder="1" applyAlignment="1">
      <alignment wrapText="1"/>
      <protection/>
    </xf>
    <xf numFmtId="0" fontId="54" fillId="0" borderId="17" xfId="61" applyFont="1" applyFill="1" applyBorder="1" applyAlignment="1" applyProtection="1">
      <alignment horizontal="left" vertical="center" wrapText="1" indent="1"/>
      <protection/>
    </xf>
    <xf numFmtId="49" fontId="54" fillId="0" borderId="12" xfId="61" applyNumberFormat="1" applyFont="1" applyFill="1" applyBorder="1" applyAlignment="1" applyProtection="1">
      <alignment horizontal="left" vertical="center" wrapText="1" indent="1"/>
      <protection/>
    </xf>
    <xf numFmtId="49" fontId="54" fillId="0" borderId="22" xfId="61" applyNumberFormat="1" applyFont="1" applyFill="1" applyBorder="1" applyAlignment="1" applyProtection="1">
      <alignment horizontal="left" vertical="center" wrapText="1" indent="1"/>
      <protection/>
    </xf>
    <xf numFmtId="167" fontId="31" fillId="0" borderId="0" xfId="0" applyNumberFormat="1" applyFont="1" applyFill="1" applyBorder="1" applyAlignment="1" applyProtection="1">
      <alignment horizontal="left" vertical="center" wrapText="1"/>
      <protection/>
    </xf>
    <xf numFmtId="2" fontId="36" fillId="0" borderId="42" xfId="59" applyNumberFormat="1" applyFont="1" applyBorder="1" applyAlignment="1">
      <alignment horizontal="center" vertical="center"/>
      <protection/>
    </xf>
    <xf numFmtId="167" fontId="28" fillId="0" borderId="14" xfId="61" applyNumberFormat="1" applyFont="1" applyFill="1" applyBorder="1" applyAlignment="1" applyProtection="1">
      <alignment horizontal="right" vertical="center" wrapText="1"/>
      <protection/>
    </xf>
    <xf numFmtId="167" fontId="43" fillId="0" borderId="10" xfId="61" applyNumberFormat="1" applyFont="1" applyFill="1" applyBorder="1" applyAlignment="1" applyProtection="1">
      <alignment horizontal="left" vertical="center"/>
      <protection/>
    </xf>
    <xf numFmtId="3" fontId="28" fillId="0" borderId="18" xfId="61" applyNumberFormat="1" applyFont="1" applyFill="1" applyBorder="1" applyAlignment="1" applyProtection="1">
      <alignment horizontal="right" vertical="center" wrapText="1"/>
      <protection/>
    </xf>
    <xf numFmtId="3" fontId="28" fillId="0" borderId="23" xfId="61" applyNumberFormat="1" applyFont="1" applyFill="1" applyBorder="1" applyAlignment="1" applyProtection="1">
      <alignment horizontal="right" vertical="center" wrapText="1"/>
      <protection/>
    </xf>
    <xf numFmtId="3" fontId="28" fillId="0" borderId="15" xfId="61" applyNumberFormat="1" applyFont="1" applyFill="1" applyBorder="1" applyAlignment="1" applyProtection="1">
      <alignment horizontal="right" vertical="center" wrapText="1"/>
      <protection/>
    </xf>
    <xf numFmtId="49" fontId="44" fillId="0" borderId="12" xfId="61" applyNumberFormat="1" applyFont="1" applyFill="1" applyBorder="1" applyAlignment="1" applyProtection="1">
      <alignment horizontal="left" vertical="center" wrapText="1"/>
      <protection/>
    </xf>
    <xf numFmtId="49" fontId="30" fillId="0" borderId="12" xfId="61" applyNumberFormat="1" applyFont="1" applyFill="1" applyBorder="1" applyAlignment="1">
      <alignment horizontal="left"/>
      <protection/>
    </xf>
    <xf numFmtId="49" fontId="30" fillId="0" borderId="12" xfId="61" applyNumberFormat="1" applyFont="1" applyFill="1" applyBorder="1" applyAlignment="1" applyProtection="1">
      <alignment horizontal="left" vertical="center" wrapText="1"/>
      <protection/>
    </xf>
    <xf numFmtId="0" fontId="28" fillId="0" borderId="17" xfId="61" applyFont="1" applyFill="1" applyBorder="1" applyAlignment="1">
      <alignment horizontal="center"/>
      <protection/>
    </xf>
    <xf numFmtId="3" fontId="28" fillId="0" borderId="18" xfId="61" applyNumberFormat="1" applyFont="1" applyFill="1" applyBorder="1">
      <alignment/>
      <protection/>
    </xf>
    <xf numFmtId="3" fontId="30" fillId="0" borderId="23" xfId="61" applyNumberFormat="1" applyFont="1" applyFill="1" applyBorder="1">
      <alignment/>
      <protection/>
    </xf>
    <xf numFmtId="167" fontId="30" fillId="0" borderId="23" xfId="61" applyNumberFormat="1" applyFont="1" applyFill="1" applyBorder="1">
      <alignment/>
      <protection/>
    </xf>
    <xf numFmtId="49" fontId="44" fillId="0" borderId="22" xfId="61" applyNumberFormat="1" applyFont="1" applyFill="1" applyBorder="1" applyAlignment="1">
      <alignment horizontal="left"/>
      <protection/>
    </xf>
    <xf numFmtId="3" fontId="30" fillId="0" borderId="15" xfId="61" applyNumberFormat="1" applyFont="1" applyFill="1" applyBorder="1">
      <alignment/>
      <protection/>
    </xf>
    <xf numFmtId="167" fontId="28" fillId="0" borderId="42" xfId="61" applyNumberFormat="1" applyFont="1" applyFill="1" applyBorder="1" applyAlignment="1" applyProtection="1">
      <alignment horizontal="right" vertical="center" wrapText="1"/>
      <protection/>
    </xf>
    <xf numFmtId="167" fontId="28" fillId="0" borderId="18" xfId="61" applyNumberFormat="1" applyFont="1" applyFill="1" applyBorder="1" applyAlignment="1" applyProtection="1">
      <alignment horizontal="right" vertical="center" wrapText="1"/>
      <protection/>
    </xf>
    <xf numFmtId="167" fontId="28" fillId="0" borderId="23" xfId="61" applyNumberFormat="1" applyFont="1" applyFill="1" applyBorder="1" applyAlignment="1" applyProtection="1">
      <alignment horizontal="right" vertical="center" wrapText="1"/>
      <protection/>
    </xf>
    <xf numFmtId="3" fontId="18" fillId="0" borderId="16" xfId="58" applyNumberFormat="1" applyFont="1" applyBorder="1" applyAlignment="1">
      <alignment horizontal="right"/>
      <protection/>
    </xf>
    <xf numFmtId="0" fontId="7" fillId="0" borderId="4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7" fontId="5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7" fontId="50" fillId="0" borderId="38" xfId="0" applyNumberFormat="1" applyFont="1" applyFill="1" applyBorder="1" applyAlignment="1" applyProtection="1">
      <alignment horizontal="center" vertical="center" wrapText="1"/>
      <protection/>
    </xf>
    <xf numFmtId="167" fontId="50" fillId="0" borderId="49" xfId="0" applyNumberFormat="1" applyFont="1" applyFill="1" applyBorder="1" applyAlignment="1" applyProtection="1">
      <alignment horizontal="center" vertical="center" wrapText="1"/>
      <protection/>
    </xf>
    <xf numFmtId="167" fontId="54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50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50" fillId="0" borderId="30" xfId="0" applyNumberFormat="1" applyFont="1" applyFill="1" applyBorder="1" applyAlignment="1" applyProtection="1">
      <alignment horizontal="center" vertical="center" wrapText="1"/>
      <protection/>
    </xf>
    <xf numFmtId="167" fontId="50" fillId="0" borderId="52" xfId="0" applyNumberFormat="1" applyFont="1" applyFill="1" applyBorder="1" applyAlignment="1" applyProtection="1">
      <alignment horizontal="center" vertical="center" wrapText="1"/>
      <protection/>
    </xf>
    <xf numFmtId="167" fontId="5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4" xfId="0" applyNumberFormat="1" applyFont="1" applyFill="1" applyBorder="1" applyAlignment="1">
      <alignment horizontal="right" vertical="center" wrapText="1"/>
    </xf>
    <xf numFmtId="3" fontId="7" fillId="33" borderId="20" xfId="0" applyNumberFormat="1" applyFont="1" applyFill="1" applyBorder="1" applyAlignment="1">
      <alignment horizontal="right" vertical="center" wrapText="1"/>
    </xf>
    <xf numFmtId="3" fontId="7" fillId="33" borderId="23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15" fillId="0" borderId="0" xfId="58" applyNumberFormat="1" applyFont="1">
      <alignment/>
      <protection/>
    </xf>
    <xf numFmtId="2" fontId="34" fillId="0" borderId="0" xfId="59" applyNumberFormat="1" applyFont="1" applyAlignment="1">
      <alignment horizontal="center" vertical="center"/>
      <protection/>
    </xf>
    <xf numFmtId="1" fontId="38" fillId="0" borderId="41" xfId="59" applyNumberFormat="1" applyFont="1" applyFill="1" applyBorder="1" applyAlignment="1">
      <alignment horizontal="center" vertical="center" wrapText="1"/>
      <protection/>
    </xf>
    <xf numFmtId="1" fontId="38" fillId="0" borderId="24" xfId="59" applyNumberFormat="1" applyFont="1" applyFill="1" applyBorder="1" applyAlignment="1">
      <alignment horizontal="center" vertical="center" wrapText="1"/>
      <protection/>
    </xf>
    <xf numFmtId="1" fontId="38" fillId="0" borderId="16" xfId="59" applyNumberFormat="1" applyFont="1" applyFill="1" applyBorder="1" applyAlignment="1">
      <alignment horizontal="center" vertical="center" wrapText="1"/>
      <protection/>
    </xf>
    <xf numFmtId="1" fontId="36" fillId="0" borderId="43" xfId="59" applyNumberFormat="1" applyFont="1" applyBorder="1" applyAlignment="1">
      <alignment horizontal="center" vertical="center"/>
      <protection/>
    </xf>
    <xf numFmtId="1" fontId="36" fillId="0" borderId="39" xfId="59" applyNumberFormat="1" applyFont="1" applyBorder="1" applyAlignment="1">
      <alignment horizontal="center" vertical="center" wrapText="1"/>
      <protection/>
    </xf>
    <xf numFmtId="0" fontId="47" fillId="0" borderId="0" xfId="61" applyFont="1" applyFill="1" applyBorder="1" applyAlignment="1">
      <alignment horizontal="center" wrapText="1"/>
      <protection/>
    </xf>
    <xf numFmtId="0" fontId="3" fillId="0" borderId="35" xfId="0" applyFont="1" applyFill="1" applyBorder="1" applyAlignment="1">
      <alignment horizontal="center" vertical="center" wrapText="1"/>
    </xf>
    <xf numFmtId="0" fontId="47" fillId="0" borderId="0" xfId="61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4" fillId="0" borderId="54" xfId="0" applyFont="1" applyFill="1" applyBorder="1" applyAlignment="1" applyProtection="1">
      <alignment horizontal="center" vertical="center" wrapText="1"/>
      <protection/>
    </xf>
    <xf numFmtId="167" fontId="50" fillId="0" borderId="5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Continuous" vertical="center" wrapText="1"/>
    </xf>
    <xf numFmtId="0" fontId="12" fillId="1" borderId="25" xfId="58" applyFont="1" applyFill="1" applyBorder="1" applyAlignment="1">
      <alignment horizontal="center" vertical="center" wrapText="1"/>
      <protection/>
    </xf>
    <xf numFmtId="0" fontId="12" fillId="1" borderId="20" xfId="58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50" fillId="0" borderId="45" xfId="0" applyFont="1" applyFill="1" applyBorder="1" applyAlignment="1" applyProtection="1">
      <alignment horizontal="center" vertical="center" wrapText="1"/>
      <protection/>
    </xf>
    <xf numFmtId="0" fontId="16" fillId="33" borderId="40" xfId="58" applyFont="1" applyFill="1" applyBorder="1" applyAlignment="1">
      <alignment horizontal="center" vertical="center"/>
      <protection/>
    </xf>
    <xf numFmtId="0" fontId="16" fillId="33" borderId="28" xfId="58" applyFont="1" applyFill="1" applyBorder="1" applyAlignment="1">
      <alignment horizontal="center" vertical="center"/>
      <protection/>
    </xf>
    <xf numFmtId="0" fontId="16" fillId="33" borderId="44" xfId="58" applyFont="1" applyFill="1" applyBorder="1" applyAlignment="1">
      <alignment horizontal="center" vertical="center"/>
      <protection/>
    </xf>
    <xf numFmtId="0" fontId="16" fillId="33" borderId="38" xfId="58" applyFont="1" applyFill="1" applyBorder="1" applyAlignment="1">
      <alignment horizontal="center" vertical="center"/>
      <protection/>
    </xf>
    <xf numFmtId="0" fontId="11" fillId="0" borderId="0" xfId="58" applyFont="1" applyAlignment="1">
      <alignment wrapText="1"/>
      <protection/>
    </xf>
    <xf numFmtId="0" fontId="0" fillId="0" borderId="0" xfId="0" applyFont="1" applyFill="1" applyAlignment="1">
      <alignment vertical="center" wrapText="1"/>
    </xf>
    <xf numFmtId="0" fontId="68" fillId="0" borderId="45" xfId="0" applyFont="1" applyBorder="1" applyAlignment="1" applyProtection="1">
      <alignment horizontal="center" wrapText="1"/>
      <protection/>
    </xf>
    <xf numFmtId="0" fontId="52" fillId="0" borderId="45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7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3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3" fillId="0" borderId="11" xfId="58" applyFont="1" applyBorder="1" applyAlignment="1">
      <alignment horizontal="center" vertical="center"/>
      <protection/>
    </xf>
    <xf numFmtId="3" fontId="13" fillId="0" borderId="25" xfId="58" applyNumberFormat="1" applyFont="1" applyFill="1" applyBorder="1" applyAlignment="1">
      <alignment vertical="center"/>
      <protection/>
    </xf>
    <xf numFmtId="0" fontId="11" fillId="0" borderId="19" xfId="58" applyFont="1" applyBorder="1" applyAlignment="1">
      <alignment vertical="center" wrapText="1"/>
      <protection/>
    </xf>
    <xf numFmtId="0" fontId="11" fillId="0" borderId="21" xfId="58" applyFont="1" applyBorder="1" applyAlignment="1">
      <alignment vertical="center" wrapText="1"/>
      <protection/>
    </xf>
    <xf numFmtId="0" fontId="11" fillId="0" borderId="33" xfId="58" applyFont="1" applyBorder="1" applyAlignment="1">
      <alignment vertical="center" wrapText="1"/>
      <protection/>
    </xf>
    <xf numFmtId="0" fontId="11" fillId="0" borderId="37" xfId="58" applyFont="1" applyBorder="1" applyAlignment="1">
      <alignment vertical="center" wrapText="1"/>
      <protection/>
    </xf>
    <xf numFmtId="0" fontId="13" fillId="0" borderId="56" xfId="58" applyFont="1" applyBorder="1" applyAlignment="1">
      <alignment vertical="center" wrapText="1"/>
      <protection/>
    </xf>
    <xf numFmtId="0" fontId="11" fillId="0" borderId="19" xfId="58" applyFont="1" applyBorder="1" applyAlignment="1">
      <alignment vertical="center"/>
      <protection/>
    </xf>
    <xf numFmtId="0" fontId="11" fillId="0" borderId="33" xfId="58" applyFont="1" applyBorder="1" applyAlignment="1">
      <alignment vertical="center"/>
      <protection/>
    </xf>
    <xf numFmtId="0" fontId="13" fillId="0" borderId="11" xfId="58" applyFont="1" applyBorder="1" applyAlignment="1">
      <alignment vertical="center"/>
      <protection/>
    </xf>
    <xf numFmtId="0" fontId="17" fillId="0" borderId="11" xfId="58" applyFont="1" applyBorder="1" applyAlignment="1">
      <alignment horizontal="center" vertical="center"/>
      <protection/>
    </xf>
    <xf numFmtId="0" fontId="10" fillId="0" borderId="56" xfId="0" applyFont="1" applyBorder="1" applyAlignment="1">
      <alignment horizontal="center" vertical="center" wrapText="1"/>
    </xf>
    <xf numFmtId="0" fontId="20" fillId="0" borderId="33" xfId="58" applyFont="1" applyFill="1" applyBorder="1" applyAlignment="1">
      <alignment vertical="center" wrapText="1"/>
      <protection/>
    </xf>
    <xf numFmtId="0" fontId="13" fillId="0" borderId="11" xfId="58" applyFont="1" applyBorder="1" applyAlignment="1">
      <alignment vertical="center" wrapText="1"/>
      <protection/>
    </xf>
    <xf numFmtId="0" fontId="13" fillId="0" borderId="11" xfId="58" applyFont="1" applyFill="1" applyBorder="1" applyAlignment="1">
      <alignment vertical="center"/>
      <protection/>
    </xf>
    <xf numFmtId="0" fontId="39" fillId="0" borderId="56" xfId="58" applyFont="1" applyBorder="1" applyAlignment="1">
      <alignment horizontal="center" vertical="center"/>
      <protection/>
    </xf>
    <xf numFmtId="0" fontId="7" fillId="0" borderId="32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1" xfId="43" applyFont="1" applyBorder="1" applyAlignment="1" applyProtection="1">
      <alignment vertical="center" wrapText="1"/>
      <protection/>
    </xf>
    <xf numFmtId="0" fontId="7" fillId="0" borderId="31" xfId="0" applyFont="1" applyFill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0" fillId="0" borderId="13" xfId="0" applyNumberFormat="1" applyFont="1" applyFill="1" applyBorder="1" applyAlignment="1">
      <alignment vertical="center"/>
    </xf>
    <xf numFmtId="3" fontId="40" fillId="0" borderId="14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3" fontId="7" fillId="0" borderId="27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7" fillId="33" borderId="25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65" fillId="0" borderId="0" xfId="59" applyFont="1" applyAlignment="1">
      <alignment horizontal="right" vertical="center"/>
      <protection/>
    </xf>
    <xf numFmtId="0" fontId="35" fillId="0" borderId="0" xfId="59" applyFont="1" applyAlignment="1">
      <alignment horizontal="center" vertical="center"/>
      <protection/>
    </xf>
    <xf numFmtId="49" fontId="0" fillId="0" borderId="48" xfId="0" applyNumberFormat="1" applyFont="1" applyBorder="1" applyAlignment="1">
      <alignment horizontal="left"/>
    </xf>
    <xf numFmtId="0" fontId="13" fillId="0" borderId="35" xfId="58" applyFont="1" applyBorder="1" applyAlignment="1">
      <alignment horizontal="center" vertical="center"/>
      <protection/>
    </xf>
    <xf numFmtId="49" fontId="3" fillId="0" borderId="57" xfId="0" applyNumberFormat="1" applyFont="1" applyBorder="1" applyAlignment="1">
      <alignment horizontal="left" vertical="center"/>
    </xf>
    <xf numFmtId="3" fontId="3" fillId="0" borderId="44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10" fontId="34" fillId="0" borderId="0" xfId="59" applyNumberFormat="1" applyFont="1" applyAlignment="1">
      <alignment horizontal="center" vertical="center"/>
      <protection/>
    </xf>
    <xf numFmtId="0" fontId="34" fillId="0" borderId="12" xfId="59" applyFont="1" applyBorder="1" applyAlignment="1">
      <alignment horizontal="center" vertical="center"/>
      <protection/>
    </xf>
    <xf numFmtId="10" fontId="34" fillId="0" borderId="24" xfId="59" applyNumberFormat="1" applyFont="1" applyBorder="1" applyAlignment="1">
      <alignment horizontal="center" vertical="center"/>
      <protection/>
    </xf>
    <xf numFmtId="0" fontId="34" fillId="0" borderId="25" xfId="59" applyFont="1" applyBorder="1" applyAlignment="1">
      <alignment horizontal="center" vertical="center"/>
      <protection/>
    </xf>
    <xf numFmtId="10" fontId="34" fillId="0" borderId="51" xfId="59" applyNumberFormat="1" applyFont="1" applyBorder="1" applyAlignment="1">
      <alignment horizontal="center" vertical="center"/>
      <protection/>
    </xf>
    <xf numFmtId="0" fontId="34" fillId="0" borderId="22" xfId="59" applyFont="1" applyBorder="1" applyAlignment="1">
      <alignment horizontal="center" vertical="center"/>
      <protection/>
    </xf>
    <xf numFmtId="0" fontId="34" fillId="0" borderId="16" xfId="59" applyFont="1" applyBorder="1" applyAlignment="1">
      <alignment horizontal="center" vertical="center"/>
      <protection/>
    </xf>
    <xf numFmtId="0" fontId="34" fillId="0" borderId="27" xfId="59" applyFont="1" applyBorder="1" applyAlignment="1">
      <alignment horizontal="center" vertical="center"/>
      <protection/>
    </xf>
    <xf numFmtId="10" fontId="34" fillId="0" borderId="52" xfId="59" applyNumberFormat="1" applyFont="1" applyBorder="1" applyAlignment="1">
      <alignment horizontal="center" vertical="center"/>
      <protection/>
    </xf>
    <xf numFmtId="1" fontId="36" fillId="0" borderId="13" xfId="59" applyNumberFormat="1" applyFont="1" applyBorder="1" applyAlignment="1">
      <alignment horizontal="center" vertical="center"/>
      <protection/>
    </xf>
    <xf numFmtId="10" fontId="34" fillId="0" borderId="39" xfId="59" applyNumberFormat="1" applyFont="1" applyBorder="1" applyAlignment="1">
      <alignment horizontal="center" vertical="center"/>
      <protection/>
    </xf>
    <xf numFmtId="3" fontId="11" fillId="0" borderId="0" xfId="58" applyNumberFormat="1" applyFont="1">
      <alignment/>
      <protection/>
    </xf>
    <xf numFmtId="10" fontId="54" fillId="0" borderId="39" xfId="0" applyNumberFormat="1" applyFont="1" applyFill="1" applyBorder="1" applyAlignment="1" applyProtection="1">
      <alignment horizontal="right" vertical="center" wrapText="1" indent="1"/>
      <protection/>
    </xf>
    <xf numFmtId="3" fontId="42" fillId="0" borderId="58" xfId="58" applyNumberFormat="1" applyFont="1" applyFill="1" applyBorder="1" applyAlignment="1">
      <alignment horizontal="right"/>
      <protection/>
    </xf>
    <xf numFmtId="3" fontId="42" fillId="0" borderId="58" xfId="58" applyNumberFormat="1" applyFont="1" applyBorder="1" applyAlignment="1">
      <alignment horizontal="right"/>
      <protection/>
    </xf>
    <xf numFmtId="0" fontId="42" fillId="0" borderId="12" xfId="58" applyFont="1" applyBorder="1" applyAlignment="1">
      <alignment horizontal="right"/>
      <protection/>
    </xf>
    <xf numFmtId="3" fontId="42" fillId="0" borderId="12" xfId="58" applyNumberFormat="1" applyFont="1" applyBorder="1" applyAlignment="1">
      <alignment horizontal="right"/>
      <protection/>
    </xf>
    <xf numFmtId="3" fontId="42" fillId="0" borderId="12" xfId="58" applyNumberFormat="1" applyFont="1" applyFill="1" applyBorder="1" applyAlignment="1">
      <alignment horizontal="right"/>
      <protection/>
    </xf>
    <xf numFmtId="3" fontId="42" fillId="0" borderId="55" xfId="58" applyNumberFormat="1" applyFont="1" applyBorder="1" applyAlignment="1">
      <alignment horizontal="right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Continuous" vertical="center" wrapText="1"/>
    </xf>
    <xf numFmtId="0" fontId="3" fillId="0" borderId="39" xfId="0" applyFont="1" applyFill="1" applyBorder="1" applyAlignment="1">
      <alignment horizontal="centerContinuous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10" fontId="4" fillId="0" borderId="39" xfId="0" applyNumberFormat="1" applyFont="1" applyBorder="1" applyAlignment="1">
      <alignment vertical="center"/>
    </xf>
    <xf numFmtId="0" fontId="11" fillId="0" borderId="32" xfId="58" applyFont="1" applyBorder="1" applyAlignment="1">
      <alignment vertical="center" wrapText="1"/>
      <protection/>
    </xf>
    <xf numFmtId="0" fontId="11" fillId="0" borderId="31" xfId="58" applyFont="1" applyBorder="1" applyAlignment="1">
      <alignment vertical="center" wrapText="1"/>
      <protection/>
    </xf>
    <xf numFmtId="0" fontId="11" fillId="0" borderId="31" xfId="58" applyFont="1" applyFill="1" applyBorder="1" applyAlignment="1">
      <alignment vertical="center" wrapText="1"/>
      <protection/>
    </xf>
    <xf numFmtId="0" fontId="11" fillId="0" borderId="34" xfId="58" applyFont="1" applyBorder="1" applyAlignment="1">
      <alignment vertical="center" wrapText="1"/>
      <protection/>
    </xf>
    <xf numFmtId="0" fontId="11" fillId="0" borderId="59" xfId="58" applyFont="1" applyBorder="1" applyAlignment="1">
      <alignment vertical="center" wrapText="1"/>
      <protection/>
    </xf>
    <xf numFmtId="0" fontId="13" fillId="0" borderId="35" xfId="58" applyFont="1" applyBorder="1" applyAlignment="1">
      <alignment vertical="center" wrapText="1"/>
      <protection/>
    </xf>
    <xf numFmtId="0" fontId="17" fillId="0" borderId="35" xfId="58" applyFont="1" applyBorder="1" applyAlignment="1">
      <alignment horizontal="center" vertical="center" wrapText="1"/>
      <protection/>
    </xf>
    <xf numFmtId="0" fontId="11" fillId="0" borderId="47" xfId="58" applyFont="1" applyBorder="1" applyAlignment="1">
      <alignment vertical="center" wrapText="1"/>
      <protection/>
    </xf>
    <xf numFmtId="0" fontId="13" fillId="0" borderId="35" xfId="58" applyFont="1" applyBorder="1" applyAlignment="1">
      <alignment vertical="center"/>
      <protection/>
    </xf>
    <xf numFmtId="0" fontId="11" fillId="0" borderId="32" xfId="58" applyFont="1" applyFill="1" applyBorder="1" applyAlignment="1">
      <alignment vertical="center" wrapText="1"/>
      <protection/>
    </xf>
    <xf numFmtId="0" fontId="11" fillId="0" borderId="34" xfId="58" applyFont="1" applyBorder="1" applyAlignment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0" fontId="39" fillId="0" borderId="35" xfId="58" applyFont="1" applyBorder="1" applyAlignment="1">
      <alignment horizontal="center" vertical="center"/>
      <protection/>
    </xf>
    <xf numFmtId="0" fontId="13" fillId="0" borderId="13" xfId="58" applyFont="1" applyBorder="1" applyAlignment="1">
      <alignment horizontal="center" vertical="center"/>
      <protection/>
    </xf>
    <xf numFmtId="0" fontId="13" fillId="0" borderId="14" xfId="58" applyFont="1" applyBorder="1" applyAlignment="1">
      <alignment horizontal="center" vertical="center"/>
      <protection/>
    </xf>
    <xf numFmtId="0" fontId="13" fillId="0" borderId="39" xfId="58" applyFont="1" applyBorder="1" applyAlignment="1">
      <alignment horizontal="center" vertical="center"/>
      <protection/>
    </xf>
    <xf numFmtId="3" fontId="11" fillId="0" borderId="25" xfId="58" applyNumberFormat="1" applyBorder="1" applyAlignment="1">
      <alignment vertical="center"/>
      <protection/>
    </xf>
    <xf numFmtId="3" fontId="11" fillId="0" borderId="12" xfId="58" applyNumberFormat="1" applyBorder="1" applyAlignment="1">
      <alignment vertical="center"/>
      <protection/>
    </xf>
    <xf numFmtId="3" fontId="11" fillId="0" borderId="27" xfId="58" applyNumberFormat="1" applyBorder="1" applyAlignment="1">
      <alignment vertical="center"/>
      <protection/>
    </xf>
    <xf numFmtId="3" fontId="11" fillId="0" borderId="22" xfId="58" applyNumberFormat="1" applyBorder="1" applyAlignment="1">
      <alignment vertical="center"/>
      <protection/>
    </xf>
    <xf numFmtId="3" fontId="11" fillId="0" borderId="36" xfId="58" applyNumberFormat="1" applyBorder="1" applyAlignment="1">
      <alignment vertical="center"/>
      <protection/>
    </xf>
    <xf numFmtId="3" fontId="13" fillId="0" borderId="27" xfId="58" applyNumberFormat="1" applyFont="1" applyBorder="1" applyAlignment="1">
      <alignment vertical="center"/>
      <protection/>
    </xf>
    <xf numFmtId="3" fontId="13" fillId="0" borderId="13" xfId="58" applyNumberFormat="1" applyFont="1" applyBorder="1" applyAlignment="1">
      <alignment vertical="center"/>
      <protection/>
    </xf>
    <xf numFmtId="3" fontId="17" fillId="0" borderId="13" xfId="58" applyNumberFormat="1" applyFont="1" applyBorder="1" applyAlignment="1">
      <alignment vertical="center"/>
      <protection/>
    </xf>
    <xf numFmtId="3" fontId="11" fillId="0" borderId="17" xfId="58" applyNumberFormat="1" applyFill="1" applyBorder="1" applyAlignment="1">
      <alignment vertical="center"/>
      <protection/>
    </xf>
    <xf numFmtId="3" fontId="11" fillId="0" borderId="25" xfId="58" applyNumberFormat="1" applyFont="1" applyBorder="1" applyAlignment="1">
      <alignment vertical="center"/>
      <protection/>
    </xf>
    <xf numFmtId="3" fontId="17" fillId="0" borderId="27" xfId="58" applyNumberFormat="1" applyFont="1" applyBorder="1" applyAlignment="1">
      <alignment vertical="center"/>
      <protection/>
    </xf>
    <xf numFmtId="3" fontId="17" fillId="0" borderId="36" xfId="58" applyNumberFormat="1" applyFont="1" applyBorder="1" applyAlignment="1">
      <alignment vertical="center"/>
      <protection/>
    </xf>
    <xf numFmtId="3" fontId="39" fillId="0" borderId="36" xfId="58" applyNumberFormat="1" applyFont="1" applyBorder="1" applyAlignment="1">
      <alignment vertical="center"/>
      <protection/>
    </xf>
    <xf numFmtId="3" fontId="11" fillId="0" borderId="17" xfId="58" applyNumberFormat="1" applyBorder="1" applyAlignment="1">
      <alignment vertical="center"/>
      <protection/>
    </xf>
    <xf numFmtId="3" fontId="11" fillId="0" borderId="12" xfId="58" applyNumberFormat="1" applyFill="1" applyBorder="1" applyAlignment="1">
      <alignment vertical="center"/>
      <protection/>
    </xf>
    <xf numFmtId="3" fontId="11" fillId="0" borderId="13" xfId="58" applyNumberFormat="1" applyBorder="1" applyAlignment="1">
      <alignment vertical="center"/>
      <protection/>
    </xf>
    <xf numFmtId="3" fontId="39" fillId="0" borderId="13" xfId="58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Continuous" vertical="center" wrapText="1"/>
    </xf>
    <xf numFmtId="3" fontId="3" fillId="0" borderId="27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33" borderId="17" xfId="0" applyNumberFormat="1" applyFont="1" applyFill="1" applyBorder="1" applyAlignment="1">
      <alignment horizontal="right" vertical="center" wrapText="1"/>
    </xf>
    <xf numFmtId="3" fontId="7" fillId="33" borderId="18" xfId="0" applyNumberFormat="1" applyFont="1" applyFill="1" applyBorder="1" applyAlignment="1">
      <alignment horizontal="right" vertical="center" wrapText="1"/>
    </xf>
    <xf numFmtId="49" fontId="0" fillId="0" borderId="37" xfId="0" applyNumberFormat="1" applyFont="1" applyBorder="1" applyAlignment="1">
      <alignment horizontal="left"/>
    </xf>
    <xf numFmtId="0" fontId="16" fillId="33" borderId="54" xfId="58" applyFont="1" applyFill="1" applyBorder="1" applyAlignment="1">
      <alignment horizontal="center" vertical="center"/>
      <protection/>
    </xf>
    <xf numFmtId="49" fontId="7" fillId="0" borderId="60" xfId="0" applyNumberFormat="1" applyFont="1" applyBorder="1" applyAlignment="1">
      <alignment horizontal="left" vertical="center"/>
    </xf>
    <xf numFmtId="0" fontId="50" fillId="0" borderId="50" xfId="0" applyFont="1" applyFill="1" applyBorder="1" applyAlignment="1" applyProtection="1">
      <alignment horizontal="center" vertical="center" wrapText="1"/>
      <protection/>
    </xf>
    <xf numFmtId="0" fontId="50" fillId="0" borderId="49" xfId="0" applyFont="1" applyFill="1" applyBorder="1" applyAlignment="1" applyProtection="1">
      <alignment horizontal="center" vertical="center" wrapText="1"/>
      <protection/>
    </xf>
    <xf numFmtId="167" fontId="54" fillId="0" borderId="46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0" fontId="54" fillId="0" borderId="35" xfId="0" applyNumberFormat="1" applyFont="1" applyFill="1" applyBorder="1" applyAlignment="1" applyProtection="1">
      <alignment horizontal="right" vertical="center" wrapText="1" indent="1"/>
      <protection/>
    </xf>
    <xf numFmtId="10" fontId="46" fillId="0" borderId="47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35" xfId="0" applyNumberFormat="1" applyFont="1" applyFill="1" applyBorder="1" applyAlignment="1" applyProtection="1">
      <alignment horizontal="right" vertical="center" wrapText="1" indent="1"/>
      <protection/>
    </xf>
    <xf numFmtId="167" fontId="50" fillId="0" borderId="27" xfId="0" applyNumberFormat="1" applyFont="1" applyFill="1" applyBorder="1" applyAlignment="1" applyProtection="1">
      <alignment horizontal="center" vertical="center" wrapText="1"/>
      <protection/>
    </xf>
    <xf numFmtId="167" fontId="54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44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54" xfId="61" applyFont="1" applyFill="1" applyBorder="1" applyAlignment="1" applyProtection="1">
      <alignment horizontal="left" vertical="center" wrapText="1" indent="1"/>
      <protection/>
    </xf>
    <xf numFmtId="0" fontId="46" fillId="0" borderId="61" xfId="61" applyFont="1" applyFill="1" applyBorder="1" applyAlignment="1" applyProtection="1">
      <alignment horizontal="left" vertical="center" wrapText="1" indent="1"/>
      <protection/>
    </xf>
    <xf numFmtId="0" fontId="46" fillId="0" borderId="58" xfId="61" applyFont="1" applyFill="1" applyBorder="1" applyAlignment="1" applyProtection="1">
      <alignment horizontal="left" vertical="center" wrapText="1" indent="1"/>
      <protection/>
    </xf>
    <xf numFmtId="0" fontId="54" fillId="0" borderId="54" xfId="61" applyFont="1" applyFill="1" applyBorder="1" applyAlignment="1" applyProtection="1">
      <alignment horizontal="left" vertical="center" wrapText="1" indent="1"/>
      <protection/>
    </xf>
    <xf numFmtId="0" fontId="54" fillId="0" borderId="35" xfId="61" applyFont="1" applyFill="1" applyBorder="1" applyAlignment="1" applyProtection="1">
      <alignment horizontal="left" vertical="center" wrapText="1" indent="1"/>
      <protection/>
    </xf>
    <xf numFmtId="0" fontId="50" fillId="0" borderId="54" xfId="0" applyFont="1" applyFill="1" applyBorder="1" applyAlignment="1" applyProtection="1">
      <alignment horizontal="left" vertical="center" wrapText="1" indent="1"/>
      <protection/>
    </xf>
    <xf numFmtId="0" fontId="29" fillId="0" borderId="35" xfId="0" applyFont="1" applyFill="1" applyBorder="1" applyAlignment="1" applyProtection="1">
      <alignment vertical="center" wrapText="1"/>
      <protection/>
    </xf>
    <xf numFmtId="167" fontId="4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41" xfId="0" applyNumberFormat="1" applyFont="1" applyFill="1" applyBorder="1" applyAlignment="1" applyProtection="1">
      <alignment horizontal="right" vertical="center" wrapText="1" indent="1"/>
      <protection/>
    </xf>
    <xf numFmtId="0" fontId="50" fillId="0" borderId="44" xfId="0" applyFont="1" applyFill="1" applyBorder="1" applyAlignment="1" applyProtection="1">
      <alignment horizontal="center" vertical="center" wrapText="1"/>
      <protection/>
    </xf>
    <xf numFmtId="10" fontId="54" fillId="0" borderId="46" xfId="0" applyNumberFormat="1" applyFont="1" applyFill="1" applyBorder="1" applyAlignment="1" applyProtection="1">
      <alignment horizontal="right" vertical="center" wrapText="1" indent="1"/>
      <protection/>
    </xf>
    <xf numFmtId="10" fontId="46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0" fontId="54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0" xfId="0" applyFill="1" applyBorder="1" applyAlignment="1" applyProtection="1">
      <alignment horizontal="right" vertical="center" wrapText="1" indent="1"/>
      <protection/>
    </xf>
    <xf numFmtId="0" fontId="0" fillId="0" borderId="28" xfId="0" applyFill="1" applyBorder="1" applyAlignment="1" applyProtection="1">
      <alignment horizontal="right" vertical="center" wrapText="1" indent="1"/>
      <protection/>
    </xf>
    <xf numFmtId="0" fontId="0" fillId="0" borderId="53" xfId="0" applyFill="1" applyBorder="1" applyAlignment="1">
      <alignment vertical="center" wrapText="1"/>
    </xf>
    <xf numFmtId="3" fontId="2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50" fillId="0" borderId="63" xfId="0" applyFont="1" applyFill="1" applyBorder="1" applyAlignment="1" applyProtection="1">
      <alignment horizontal="center" vertical="center" wrapText="1"/>
      <protection/>
    </xf>
    <xf numFmtId="0" fontId="54" fillId="0" borderId="54" xfId="0" applyFont="1" applyFill="1" applyBorder="1" applyAlignment="1" applyProtection="1">
      <alignment horizontal="left" vertical="center" wrapText="1" indent="1"/>
      <protection/>
    </xf>
    <xf numFmtId="0" fontId="46" fillId="0" borderId="64" xfId="61" applyFont="1" applyFill="1" applyBorder="1" applyAlignment="1" applyProtection="1">
      <alignment horizontal="left" vertical="center" wrapText="1" indent="1"/>
      <protection/>
    </xf>
    <xf numFmtId="0" fontId="46" fillId="0" borderId="65" xfId="61" applyFont="1" applyFill="1" applyBorder="1" applyAlignment="1" applyProtection="1">
      <alignment horizontal="left" vertical="center" wrapText="1" indent="1"/>
      <protection/>
    </xf>
    <xf numFmtId="0" fontId="54" fillId="0" borderId="63" xfId="61" applyFont="1" applyFill="1" applyBorder="1" applyAlignment="1" applyProtection="1">
      <alignment horizontal="left" vertical="center" wrapText="1" indent="1"/>
      <protection/>
    </xf>
    <xf numFmtId="0" fontId="46" fillId="0" borderId="66" xfId="61" applyFont="1" applyFill="1" applyBorder="1" applyAlignment="1" applyProtection="1">
      <alignment horizontal="left" vertical="center" wrapText="1" indent="1"/>
      <protection/>
    </xf>
    <xf numFmtId="0" fontId="51" fillId="0" borderId="35" xfId="0" applyFont="1" applyBorder="1" applyAlignment="1" applyProtection="1">
      <alignment horizontal="left" wrapText="1" indent="1"/>
      <protection/>
    </xf>
    <xf numFmtId="0" fontId="54" fillId="0" borderId="46" xfId="0" applyFont="1" applyFill="1" applyBorder="1" applyAlignment="1" applyProtection="1">
      <alignment horizontal="center" vertical="center" wrapText="1"/>
      <protection/>
    </xf>
    <xf numFmtId="167" fontId="50" fillId="0" borderId="67" xfId="0" applyNumberFormat="1" applyFont="1" applyFill="1" applyBorder="1" applyAlignment="1" applyProtection="1">
      <alignment horizontal="center" vertical="center" wrapText="1"/>
      <protection/>
    </xf>
    <xf numFmtId="10" fontId="46" fillId="0" borderId="31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50" fillId="0" borderId="28" xfId="0" applyNumberFormat="1" applyFont="1" applyFill="1" applyBorder="1" applyAlignment="1" applyProtection="1">
      <alignment horizontal="center" vertical="center" wrapText="1"/>
      <protection/>
    </xf>
    <xf numFmtId="10" fontId="46" fillId="0" borderId="24" xfId="0" applyNumberFormat="1" applyFont="1" applyFill="1" applyBorder="1" applyAlignment="1" applyProtection="1">
      <alignment horizontal="right" vertical="center" wrapText="1" indent="1"/>
      <protection/>
    </xf>
    <xf numFmtId="167" fontId="50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right" vertical="center" wrapText="1" indent="1"/>
      <protection/>
    </xf>
    <xf numFmtId="0" fontId="0" fillId="0" borderId="28" xfId="0" applyFont="1" applyFill="1" applyBorder="1" applyAlignment="1" applyProtection="1">
      <alignment horizontal="right" vertical="center" wrapText="1" indent="1"/>
      <protection/>
    </xf>
    <xf numFmtId="0" fontId="0" fillId="0" borderId="53" xfId="0" applyFont="1" applyFill="1" applyBorder="1" applyAlignment="1" applyProtection="1">
      <alignment horizontal="right" vertical="center" wrapText="1" indent="1"/>
      <protection/>
    </xf>
    <xf numFmtId="0" fontId="29" fillId="0" borderId="46" xfId="0" applyFont="1" applyFill="1" applyBorder="1" applyAlignment="1">
      <alignment vertical="center"/>
    </xf>
    <xf numFmtId="10" fontId="54" fillId="0" borderId="43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68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6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70" xfId="0" applyFont="1" applyFill="1" applyBorder="1" applyAlignment="1" applyProtection="1">
      <alignment horizontal="right" vertical="center" wrapText="1" indent="1"/>
      <protection/>
    </xf>
    <xf numFmtId="3" fontId="29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49" fontId="54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4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49" fontId="5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54" fillId="0" borderId="38" xfId="0" applyNumberFormat="1" applyFont="1" applyFill="1" applyBorder="1" applyAlignment="1" applyProtection="1">
      <alignment horizontal="right" vertical="center" wrapText="1" indent="1"/>
      <protection/>
    </xf>
    <xf numFmtId="49" fontId="4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54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54" fillId="0" borderId="39" xfId="0" applyNumberFormat="1" applyFont="1" applyFill="1" applyBorder="1" applyAlignment="1" applyProtection="1">
      <alignment horizontal="right" vertical="center" wrapText="1" indent="1"/>
      <protection/>
    </xf>
    <xf numFmtId="49" fontId="46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54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49" fontId="54" fillId="0" borderId="39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53" xfId="0" applyNumberFormat="1" applyFont="1" applyFill="1" applyBorder="1" applyAlignment="1" applyProtection="1">
      <alignment horizontal="right" vertical="center" wrapText="1" indent="1"/>
      <protection/>
    </xf>
    <xf numFmtId="49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22" xfId="59" applyFont="1" applyBorder="1" applyAlignment="1">
      <alignment horizontal="center" vertical="center" wrapText="1"/>
      <protection/>
    </xf>
    <xf numFmtId="2" fontId="38" fillId="0" borderId="12" xfId="59" applyNumberFormat="1" applyFont="1" applyFill="1" applyBorder="1" applyAlignment="1">
      <alignment horizontal="center" vertical="center" wrapText="1"/>
      <protection/>
    </xf>
    <xf numFmtId="2" fontId="38" fillId="0" borderId="22" xfId="59" applyNumberFormat="1" applyFont="1" applyFill="1" applyBorder="1" applyAlignment="1">
      <alignment horizontal="center" vertical="center" wrapText="1"/>
      <protection/>
    </xf>
    <xf numFmtId="2" fontId="36" fillId="0" borderId="36" xfId="59" applyNumberFormat="1" applyFont="1" applyBorder="1" applyAlignment="1">
      <alignment horizontal="center" vertical="center"/>
      <protection/>
    </xf>
    <xf numFmtId="0" fontId="16" fillId="33" borderId="71" xfId="58" applyFont="1" applyFill="1" applyBorder="1" applyAlignment="1">
      <alignment horizontal="center" vertical="center"/>
      <protection/>
    </xf>
    <xf numFmtId="0" fontId="14" fillId="0" borderId="58" xfId="0" applyFont="1" applyFill="1" applyBorder="1" applyAlignment="1">
      <alignment horizontal="center" vertical="center"/>
    </xf>
    <xf numFmtId="0" fontId="14" fillId="0" borderId="58" xfId="58" applyFont="1" applyBorder="1" applyAlignment="1">
      <alignment horizontal="center" vertical="center"/>
      <protection/>
    </xf>
    <xf numFmtId="0" fontId="16" fillId="0" borderId="54" xfId="58" applyFont="1" applyBorder="1" applyAlignment="1">
      <alignment horizontal="center" vertical="center"/>
      <protection/>
    </xf>
    <xf numFmtId="0" fontId="16" fillId="33" borderId="60" xfId="58" applyFont="1" applyFill="1" applyBorder="1" applyAlignment="1">
      <alignment horizontal="center" vertical="center"/>
      <protection/>
    </xf>
    <xf numFmtId="0" fontId="14" fillId="0" borderId="47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2" fillId="0" borderId="13" xfId="58" applyNumberFormat="1" applyFont="1" applyFill="1" applyBorder="1" applyAlignment="1">
      <alignment horizontal="right" vertical="center"/>
      <protection/>
    </xf>
    <xf numFmtId="10" fontId="15" fillId="0" borderId="24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2" fillId="0" borderId="13" xfId="58" applyNumberFormat="1" applyFont="1" applyBorder="1" applyAlignment="1">
      <alignment horizontal="right" vertical="center"/>
      <protection/>
    </xf>
    <xf numFmtId="3" fontId="15" fillId="0" borderId="17" xfId="58" applyNumberFormat="1" applyFont="1" applyBorder="1" applyAlignment="1">
      <alignment vertical="center"/>
      <protection/>
    </xf>
    <xf numFmtId="3" fontId="15" fillId="0" borderId="12" xfId="58" applyNumberFormat="1" applyFont="1" applyBorder="1" applyAlignment="1">
      <alignment vertical="center"/>
      <protection/>
    </xf>
    <xf numFmtId="0" fontId="11" fillId="0" borderId="48" xfId="58" applyFont="1" applyBorder="1">
      <alignment/>
      <protection/>
    </xf>
    <xf numFmtId="0" fontId="11" fillId="0" borderId="48" xfId="58" applyFont="1" applyFill="1" applyBorder="1">
      <alignment/>
      <protection/>
    </xf>
    <xf numFmtId="0" fontId="12" fillId="1" borderId="20" xfId="58" applyFont="1" applyFill="1" applyBorder="1" applyAlignment="1">
      <alignment horizontal="center" vertical="center" wrapText="1"/>
      <protection/>
    </xf>
    <xf numFmtId="0" fontId="7" fillId="0" borderId="31" xfId="0" applyFont="1" applyBorder="1" applyAlignment="1">
      <alignment horizontal="left" wrapText="1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 wrapText="1"/>
    </xf>
    <xf numFmtId="0" fontId="0" fillId="0" borderId="60" xfId="0" applyFont="1" applyBorder="1" applyAlignment="1">
      <alignment/>
    </xf>
    <xf numFmtId="10" fontId="2" fillId="0" borderId="39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center" vertical="center"/>
    </xf>
    <xf numFmtId="3" fontId="2" fillId="0" borderId="60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1" fillId="0" borderId="0" xfId="57" applyFill="1">
      <alignment/>
      <protection/>
    </xf>
    <xf numFmtId="0" fontId="1" fillId="0" borderId="0" xfId="57" applyFill="1" applyAlignment="1">
      <alignment wrapText="1"/>
      <protection/>
    </xf>
    <xf numFmtId="0" fontId="71" fillId="0" borderId="0" xfId="57" applyFont="1" applyFill="1" applyBorder="1" applyAlignment="1" applyProtection="1">
      <alignment horizontal="center" vertical="center"/>
      <protection/>
    </xf>
    <xf numFmtId="0" fontId="51" fillId="0" borderId="11" xfId="57" applyFont="1" applyFill="1" applyBorder="1" applyAlignment="1" applyProtection="1">
      <alignment horizontal="center" vertical="center" wrapText="1"/>
      <protection/>
    </xf>
    <xf numFmtId="0" fontId="1" fillId="0" borderId="0" xfId="57" applyFill="1" applyAlignment="1">
      <alignment/>
      <protection/>
    </xf>
    <xf numFmtId="0" fontId="67" fillId="0" borderId="12" xfId="57" applyFont="1" applyBorder="1">
      <alignment/>
      <protection/>
    </xf>
    <xf numFmtId="0" fontId="59" fillId="0" borderId="0" xfId="57" applyFont="1" applyFill="1" applyAlignment="1">
      <alignment vertical="center"/>
      <protection/>
    </xf>
    <xf numFmtId="0" fontId="1" fillId="0" borderId="12" xfId="57" applyBorder="1">
      <alignment/>
      <protection/>
    </xf>
    <xf numFmtId="0" fontId="1" fillId="0" borderId="12" xfId="57" applyFont="1" applyBorder="1">
      <alignment/>
      <protection/>
    </xf>
    <xf numFmtId="0" fontId="67" fillId="0" borderId="21" xfId="57" applyFont="1" applyBorder="1">
      <alignment/>
      <protection/>
    </xf>
    <xf numFmtId="0" fontId="67" fillId="0" borderId="33" xfId="57" applyFont="1" applyBorder="1">
      <alignment/>
      <protection/>
    </xf>
    <xf numFmtId="0" fontId="67" fillId="0" borderId="11" xfId="57" applyFont="1" applyBorder="1" applyAlignment="1">
      <alignment vertical="center"/>
      <protection/>
    </xf>
    <xf numFmtId="0" fontId="1" fillId="0" borderId="0" xfId="57" applyFill="1" applyAlignment="1">
      <alignment vertical="center"/>
      <protection/>
    </xf>
    <xf numFmtId="0" fontId="67" fillId="0" borderId="19" xfId="57" applyFont="1" applyBorder="1">
      <alignment/>
      <protection/>
    </xf>
    <xf numFmtId="0" fontId="67" fillId="0" borderId="11" xfId="57" applyFont="1" applyFill="1" applyBorder="1" applyAlignment="1">
      <alignment vertical="center"/>
      <protection/>
    </xf>
    <xf numFmtId="0" fontId="67" fillId="0" borderId="48" xfId="57" applyFont="1" applyFill="1" applyBorder="1">
      <alignment/>
      <protection/>
    </xf>
    <xf numFmtId="0" fontId="67" fillId="0" borderId="0" xfId="57" applyFont="1" applyFill="1">
      <alignment/>
      <protection/>
    </xf>
    <xf numFmtId="0" fontId="67" fillId="0" borderId="0" xfId="57" applyFont="1" applyFill="1" applyAlignment="1">
      <alignment vertical="center"/>
      <protection/>
    </xf>
    <xf numFmtId="0" fontId="67" fillId="0" borderId="11" xfId="57" applyFont="1" applyFill="1" applyBorder="1">
      <alignment/>
      <protection/>
    </xf>
    <xf numFmtId="0" fontId="72" fillId="0" borderId="37" xfId="57" applyFont="1" applyBorder="1" applyAlignment="1">
      <alignment vertical="center"/>
      <protection/>
    </xf>
    <xf numFmtId="0" fontId="1" fillId="0" borderId="0" xfId="57" applyFill="1" applyAlignment="1" applyProtection="1">
      <alignment vertical="center"/>
      <protection/>
    </xf>
    <xf numFmtId="0" fontId="1" fillId="0" borderId="0" xfId="57" applyFont="1" applyFill="1">
      <alignment/>
      <protection/>
    </xf>
    <xf numFmtId="0" fontId="51" fillId="0" borderId="14" xfId="57" applyFont="1" applyFill="1" applyBorder="1" applyAlignment="1" applyProtection="1">
      <alignment horizontal="center" vertical="center" wrapText="1"/>
      <protection/>
    </xf>
    <xf numFmtId="3" fontId="67" fillId="0" borderId="20" xfId="57" applyNumberFormat="1" applyFont="1" applyBorder="1" applyAlignment="1">
      <alignment horizontal="right"/>
      <protection/>
    </xf>
    <xf numFmtId="3" fontId="1" fillId="0" borderId="23" xfId="57" applyNumberFormat="1" applyFont="1" applyBorder="1" applyAlignment="1">
      <alignment horizontal="right"/>
      <protection/>
    </xf>
    <xf numFmtId="3" fontId="67" fillId="0" borderId="23" xfId="57" applyNumberFormat="1" applyFont="1" applyBorder="1" applyAlignment="1">
      <alignment horizontal="right"/>
      <protection/>
    </xf>
    <xf numFmtId="3" fontId="67" fillId="0" borderId="14" xfId="57" applyNumberFormat="1" applyFont="1" applyBorder="1" applyAlignment="1">
      <alignment horizontal="right" vertical="center"/>
      <protection/>
    </xf>
    <xf numFmtId="3" fontId="67" fillId="0" borderId="14" xfId="57" applyNumberFormat="1" applyFont="1" applyFill="1" applyBorder="1" applyAlignment="1">
      <alignment vertical="center"/>
      <protection/>
    </xf>
    <xf numFmtId="3" fontId="67" fillId="0" borderId="20" xfId="57" applyNumberFormat="1" applyFont="1" applyFill="1" applyBorder="1">
      <alignment/>
      <protection/>
    </xf>
    <xf numFmtId="3" fontId="1" fillId="0" borderId="23" xfId="57" applyNumberFormat="1" applyFont="1" applyFill="1" applyBorder="1">
      <alignment/>
      <protection/>
    </xf>
    <xf numFmtId="3" fontId="67" fillId="0" borderId="14" xfId="57" applyNumberFormat="1" applyFont="1" applyFill="1" applyBorder="1">
      <alignment/>
      <protection/>
    </xf>
    <xf numFmtId="3" fontId="67" fillId="0" borderId="23" xfId="57" applyNumberFormat="1" applyFont="1" applyBorder="1">
      <alignment/>
      <protection/>
    </xf>
    <xf numFmtId="3" fontId="67" fillId="0" borderId="26" xfId="57" applyNumberFormat="1" applyFont="1" applyBorder="1">
      <alignment/>
      <protection/>
    </xf>
    <xf numFmtId="3" fontId="72" fillId="0" borderId="15" xfId="57" applyNumberFormat="1" applyFont="1" applyBorder="1" applyAlignment="1">
      <alignment vertical="center"/>
      <protection/>
    </xf>
    <xf numFmtId="167" fontId="54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40" xfId="0" applyFont="1" applyFill="1" applyBorder="1" applyAlignment="1" applyProtection="1">
      <alignment horizontal="center" vertical="center" wrapText="1"/>
      <protection/>
    </xf>
    <xf numFmtId="49" fontId="46" fillId="0" borderId="28" xfId="61" applyNumberFormat="1" applyFont="1" applyFill="1" applyBorder="1" applyAlignment="1" applyProtection="1">
      <alignment horizontal="left" vertical="center" wrapText="1" indent="1"/>
      <protection/>
    </xf>
    <xf numFmtId="167" fontId="4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72" xfId="0" applyNumberFormat="1" applyFont="1" applyBorder="1" applyAlignment="1">
      <alignment horizontal="left"/>
    </xf>
    <xf numFmtId="49" fontId="7" fillId="0" borderId="59" xfId="0" applyNumberFormat="1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3" fillId="0" borderId="10" xfId="58" applyFont="1" applyBorder="1" applyAlignment="1">
      <alignment vertical="center" wrapText="1"/>
      <protection/>
    </xf>
    <xf numFmtId="0" fontId="0" fillId="0" borderId="23" xfId="58" applyFont="1" applyBorder="1" applyAlignment="1">
      <alignment horizontal="left" vertical="center" wrapText="1"/>
      <protection/>
    </xf>
    <xf numFmtId="0" fontId="11" fillId="0" borderId="0" xfId="58" applyFont="1" applyAlignment="1">
      <alignment horizontal="right"/>
      <protection/>
    </xf>
    <xf numFmtId="49" fontId="7" fillId="0" borderId="37" xfId="0" applyNumberFormat="1" applyFont="1" applyBorder="1" applyAlignment="1">
      <alignment horizontal="left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left" vertical="center"/>
    </xf>
    <xf numFmtId="3" fontId="7" fillId="0" borderId="22" xfId="0" applyNumberFormat="1" applyFont="1" applyFill="1" applyBorder="1" applyAlignment="1">
      <alignment vertical="center"/>
    </xf>
    <xf numFmtId="0" fontId="67" fillId="0" borderId="12" xfId="57" applyFont="1" applyFill="1" applyBorder="1">
      <alignment/>
      <protection/>
    </xf>
    <xf numFmtId="3" fontId="67" fillId="0" borderId="23" xfId="57" applyNumberFormat="1" applyFont="1" applyFill="1" applyBorder="1">
      <alignment/>
      <protection/>
    </xf>
    <xf numFmtId="0" fontId="1" fillId="0" borderId="21" xfId="57" applyFont="1" applyFill="1" applyBorder="1">
      <alignment/>
      <protection/>
    </xf>
    <xf numFmtId="0" fontId="67" fillId="0" borderId="37" xfId="57" applyFont="1" applyFill="1" applyBorder="1">
      <alignment/>
      <protection/>
    </xf>
    <xf numFmtId="3" fontId="67" fillId="0" borderId="15" xfId="57" applyNumberFormat="1" applyFont="1" applyFill="1" applyBorder="1">
      <alignment/>
      <protection/>
    </xf>
    <xf numFmtId="3" fontId="67" fillId="0" borderId="15" xfId="57" applyNumberFormat="1" applyFont="1" applyBorder="1" applyAlignment="1">
      <alignment horizontal="right"/>
      <protection/>
    </xf>
    <xf numFmtId="3" fontId="7" fillId="0" borderId="15" xfId="0" applyNumberFormat="1" applyFont="1" applyFill="1" applyBorder="1" applyAlignment="1">
      <alignment vertical="center"/>
    </xf>
    <xf numFmtId="0" fontId="15" fillId="0" borderId="12" xfId="58" applyFont="1" applyFill="1" applyBorder="1" applyAlignment="1">
      <alignment horizontal="right" wrapText="1"/>
      <protection/>
    </xf>
    <xf numFmtId="0" fontId="73" fillId="0" borderId="0" xfId="58" applyFont="1" applyAlignment="1">
      <alignment horizontal="right"/>
      <protection/>
    </xf>
    <xf numFmtId="0" fontId="74" fillId="0" borderId="0" xfId="58" applyFont="1" applyAlignment="1">
      <alignment horizontal="center"/>
      <protection/>
    </xf>
    <xf numFmtId="0" fontId="75" fillId="0" borderId="0" xfId="58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0" fontId="20" fillId="0" borderId="0" xfId="60">
      <alignment/>
      <protection/>
    </xf>
    <xf numFmtId="0" fontId="73" fillId="0" borderId="0" xfId="58" applyFont="1">
      <alignment/>
      <protection/>
    </xf>
    <xf numFmtId="3" fontId="11" fillId="0" borderId="0" xfId="58" applyNumberFormat="1">
      <alignment/>
      <protection/>
    </xf>
    <xf numFmtId="0" fontId="13" fillId="0" borderId="13" xfId="58" applyFont="1" applyBorder="1" applyAlignment="1">
      <alignment horizontal="center" vertical="center" wrapText="1"/>
      <protection/>
    </xf>
    <xf numFmtId="0" fontId="11" fillId="0" borderId="48" xfId="58" applyBorder="1" applyAlignment="1">
      <alignment vertical="center" wrapText="1"/>
      <protection/>
    </xf>
    <xf numFmtId="0" fontId="11" fillId="0" borderId="0" xfId="58" applyAlignment="1">
      <alignment vertical="center" wrapText="1"/>
      <protection/>
    </xf>
    <xf numFmtId="0" fontId="13" fillId="0" borderId="40" xfId="58" applyFont="1" applyBorder="1" applyAlignment="1">
      <alignment horizontal="center" vertical="center" wrapText="1"/>
      <protection/>
    </xf>
    <xf numFmtId="166" fontId="76" fillId="0" borderId="60" xfId="60" applyNumberFormat="1" applyFont="1" applyBorder="1" applyAlignment="1">
      <alignment horizontal="center" vertical="center" wrapText="1"/>
      <protection/>
    </xf>
    <xf numFmtId="3" fontId="76" fillId="0" borderId="44" xfId="60" applyNumberFormat="1" applyFont="1" applyBorder="1" applyAlignment="1">
      <alignment horizontal="center" vertical="center" wrapText="1"/>
      <protection/>
    </xf>
    <xf numFmtId="3" fontId="76" fillId="0" borderId="38" xfId="60" applyNumberFormat="1" applyFont="1" applyBorder="1" applyAlignment="1">
      <alignment horizontal="center" vertical="center" wrapText="1"/>
      <protection/>
    </xf>
    <xf numFmtId="3" fontId="76" fillId="0" borderId="49" xfId="60" applyNumberFormat="1" applyFont="1" applyBorder="1" applyAlignment="1">
      <alignment horizontal="center" vertical="center" wrapText="1"/>
      <protection/>
    </xf>
    <xf numFmtId="3" fontId="78" fillId="0" borderId="17" xfId="60" applyNumberFormat="1" applyFont="1" applyFill="1" applyBorder="1" applyAlignment="1">
      <alignment vertical="top"/>
      <protection/>
    </xf>
    <xf numFmtId="3" fontId="78" fillId="0" borderId="18" xfId="60" applyNumberFormat="1" applyFont="1" applyFill="1" applyBorder="1" applyAlignment="1">
      <alignment vertical="top"/>
      <protection/>
    </xf>
    <xf numFmtId="10" fontId="78" fillId="0" borderId="41" xfId="60" applyNumberFormat="1" applyFont="1" applyFill="1" applyBorder="1" applyAlignment="1">
      <alignment vertical="top"/>
      <protection/>
    </xf>
    <xf numFmtId="3" fontId="78" fillId="0" borderId="41" xfId="60" applyNumberFormat="1" applyFont="1" applyFill="1" applyBorder="1" applyAlignment="1">
      <alignment vertical="top"/>
      <protection/>
    </xf>
    <xf numFmtId="0" fontId="77" fillId="0" borderId="31" xfId="60" applyFont="1" applyFill="1" applyBorder="1" applyAlignment="1">
      <alignment horizontal="left"/>
      <protection/>
    </xf>
    <xf numFmtId="3" fontId="78" fillId="0" borderId="12" xfId="60" applyNumberFormat="1" applyFont="1" applyFill="1" applyBorder="1" applyAlignment="1">
      <alignment vertical="top"/>
      <protection/>
    </xf>
    <xf numFmtId="3" fontId="78" fillId="0" borderId="23" xfId="60" applyNumberFormat="1" applyFont="1" applyFill="1" applyBorder="1" applyAlignment="1">
      <alignment vertical="top"/>
      <protection/>
    </xf>
    <xf numFmtId="10" fontId="78" fillId="0" borderId="24" xfId="60" applyNumberFormat="1" applyFont="1" applyFill="1" applyBorder="1" applyAlignment="1">
      <alignment vertical="top"/>
      <protection/>
    </xf>
    <xf numFmtId="3" fontId="78" fillId="0" borderId="24" xfId="60" applyNumberFormat="1" applyFont="1" applyFill="1" applyBorder="1" applyAlignment="1">
      <alignment vertical="top"/>
      <protection/>
    </xf>
    <xf numFmtId="3" fontId="78" fillId="0" borderId="12" xfId="60" applyNumberFormat="1" applyFont="1" applyFill="1" applyBorder="1">
      <alignment/>
      <protection/>
    </xf>
    <xf numFmtId="3" fontId="78" fillId="0" borderId="23" xfId="60" applyNumberFormat="1" applyFont="1" applyFill="1" applyBorder="1">
      <alignment/>
      <protection/>
    </xf>
    <xf numFmtId="3" fontId="78" fillId="0" borderId="24" xfId="60" applyNumberFormat="1" applyFont="1" applyFill="1" applyBorder="1">
      <alignment/>
      <protection/>
    </xf>
    <xf numFmtId="0" fontId="11" fillId="0" borderId="22" xfId="58" applyFont="1" applyBorder="1" applyAlignment="1">
      <alignment horizontal="center" vertical="center"/>
      <protection/>
    </xf>
    <xf numFmtId="3" fontId="78" fillId="0" borderId="22" xfId="60" applyNumberFormat="1" applyFont="1" applyFill="1" applyBorder="1">
      <alignment/>
      <protection/>
    </xf>
    <xf numFmtId="3" fontId="78" fillId="0" borderId="15" xfId="60" applyNumberFormat="1" applyFont="1" applyFill="1" applyBorder="1">
      <alignment/>
      <protection/>
    </xf>
    <xf numFmtId="3" fontId="78" fillId="0" borderId="16" xfId="60" applyNumberFormat="1" applyFont="1" applyFill="1" applyBorder="1">
      <alignment/>
      <protection/>
    </xf>
    <xf numFmtId="0" fontId="11" fillId="0" borderId="13" xfId="58" applyFont="1" applyBorder="1" applyAlignment="1">
      <alignment horizontal="center" vertical="center"/>
      <protection/>
    </xf>
    <xf numFmtId="3" fontId="79" fillId="0" borderId="13" xfId="60" applyNumberFormat="1" applyFont="1" applyBorder="1" applyAlignment="1">
      <alignment vertical="center"/>
      <protection/>
    </xf>
    <xf numFmtId="3" fontId="79" fillId="0" borderId="14" xfId="60" applyNumberFormat="1" applyFont="1" applyBorder="1" applyAlignment="1">
      <alignment vertical="center"/>
      <protection/>
    </xf>
    <xf numFmtId="10" fontId="79" fillId="0" borderId="39" xfId="60" applyNumberFormat="1" applyFont="1" applyBorder="1" applyAlignment="1">
      <alignment vertical="center"/>
      <protection/>
    </xf>
    <xf numFmtId="3" fontId="17" fillId="0" borderId="0" xfId="58" applyNumberFormat="1" applyFont="1" applyAlignment="1">
      <alignment horizontal="right" vertical="center"/>
      <protection/>
    </xf>
    <xf numFmtId="0" fontId="81" fillId="0" borderId="0" xfId="58" applyFont="1" applyAlignment="1">
      <alignment vertical="center"/>
      <protection/>
    </xf>
    <xf numFmtId="0" fontId="82" fillId="0" borderId="48" xfId="58" applyFont="1" applyBorder="1" applyAlignment="1">
      <alignment vertical="center"/>
      <protection/>
    </xf>
    <xf numFmtId="0" fontId="24" fillId="34" borderId="28" xfId="58" applyFont="1" applyFill="1" applyBorder="1" applyAlignment="1">
      <alignment horizontal="center" vertical="center" wrapText="1"/>
      <protection/>
    </xf>
    <xf numFmtId="0" fontId="11" fillId="0" borderId="48" xfId="58" applyBorder="1" applyAlignment="1">
      <alignment vertical="center"/>
      <protection/>
    </xf>
    <xf numFmtId="0" fontId="24" fillId="34" borderId="33" xfId="58" applyFont="1" applyFill="1" applyBorder="1" applyAlignment="1">
      <alignment horizontal="center" vertical="center" wrapText="1"/>
      <protection/>
    </xf>
    <xf numFmtId="3" fontId="24" fillId="34" borderId="73" xfId="58" applyNumberFormat="1" applyFont="1" applyFill="1" applyBorder="1" applyAlignment="1">
      <alignment horizontal="center" vertical="center" wrapText="1"/>
      <protection/>
    </xf>
    <xf numFmtId="3" fontId="24" fillId="34" borderId="74" xfId="58" applyNumberFormat="1" applyFont="1" applyFill="1" applyBorder="1" applyAlignment="1">
      <alignment horizontal="center" vertical="center" wrapText="1"/>
      <protection/>
    </xf>
    <xf numFmtId="3" fontId="24" fillId="34" borderId="75" xfId="58" applyNumberFormat="1" applyFont="1" applyFill="1" applyBorder="1" applyAlignment="1">
      <alignment horizontal="center" vertical="center" wrapText="1"/>
      <protection/>
    </xf>
    <xf numFmtId="0" fontId="77" fillId="0" borderId="21" xfId="0" applyFont="1" applyBorder="1" applyAlignment="1">
      <alignment vertical="center" wrapText="1"/>
    </xf>
    <xf numFmtId="0" fontId="77" fillId="0" borderId="23" xfId="0" applyFont="1" applyBorder="1" applyAlignment="1">
      <alignment horizontal="center" vertical="center" wrapText="1"/>
    </xf>
    <xf numFmtId="3" fontId="33" fillId="0" borderId="23" xfId="58" applyNumberFormat="1" applyFont="1" applyBorder="1" applyAlignment="1">
      <alignment horizontal="right" vertical="center" wrapText="1"/>
      <protection/>
    </xf>
    <xf numFmtId="3" fontId="33" fillId="0" borderId="20" xfId="58" applyNumberFormat="1" applyFont="1" applyBorder="1" applyAlignment="1">
      <alignment horizontal="right" vertical="center" wrapText="1"/>
      <protection/>
    </xf>
    <xf numFmtId="10" fontId="33" fillId="0" borderId="20" xfId="58" applyNumberFormat="1" applyFont="1" applyBorder="1" applyAlignment="1">
      <alignment horizontal="right" vertical="center" wrapText="1"/>
      <protection/>
    </xf>
    <xf numFmtId="10" fontId="33" fillId="0" borderId="23" xfId="58" applyNumberFormat="1" applyFont="1" applyBorder="1" applyAlignment="1">
      <alignment horizontal="right" vertical="center" wrapText="1"/>
      <protection/>
    </xf>
    <xf numFmtId="10" fontId="33" fillId="0" borderId="24" xfId="58" applyNumberFormat="1" applyFont="1" applyBorder="1" applyAlignment="1">
      <alignment horizontal="right" vertical="center" wrapText="1"/>
      <protection/>
    </xf>
    <xf numFmtId="3" fontId="33" fillId="0" borderId="23" xfId="58" applyNumberFormat="1" applyFont="1" applyFill="1" applyBorder="1" applyAlignment="1">
      <alignment vertical="center"/>
      <protection/>
    </xf>
    <xf numFmtId="3" fontId="24" fillId="34" borderId="76" xfId="58" applyNumberFormat="1" applyFont="1" applyFill="1" applyBorder="1" applyAlignment="1">
      <alignment horizontal="center" vertical="center" wrapText="1"/>
      <protection/>
    </xf>
    <xf numFmtId="3" fontId="24" fillId="34" borderId="77" xfId="58" applyNumberFormat="1" applyFont="1" applyFill="1" applyBorder="1" applyAlignment="1">
      <alignment horizontal="center" vertical="center" wrapText="1"/>
      <protection/>
    </xf>
    <xf numFmtId="3" fontId="39" fillId="34" borderId="77" xfId="58" applyNumberFormat="1" applyFont="1" applyFill="1" applyBorder="1" applyAlignment="1">
      <alignment horizontal="right" vertical="center" wrapText="1"/>
      <protection/>
    </xf>
    <xf numFmtId="10" fontId="39" fillId="34" borderId="77" xfId="58" applyNumberFormat="1" applyFont="1" applyFill="1" applyBorder="1" applyAlignment="1">
      <alignment horizontal="right" vertical="center" wrapText="1"/>
      <protection/>
    </xf>
    <xf numFmtId="3" fontId="24" fillId="0" borderId="0" xfId="58" applyNumberFormat="1" applyFont="1" applyFill="1" applyBorder="1" applyAlignment="1">
      <alignment horizontal="center" vertical="center" wrapText="1"/>
      <protection/>
    </xf>
    <xf numFmtId="3" fontId="39" fillId="0" borderId="0" xfId="58" applyNumberFormat="1" applyFont="1" applyFill="1" applyBorder="1" applyAlignment="1">
      <alignment horizontal="right" vertical="center" wrapText="1"/>
      <protection/>
    </xf>
    <xf numFmtId="0" fontId="82" fillId="0" borderId="0" xfId="58" applyFont="1" applyAlignment="1">
      <alignment vertical="center"/>
      <protection/>
    </xf>
    <xf numFmtId="0" fontId="11" fillId="0" borderId="48" xfId="58" applyFill="1" applyBorder="1" applyAlignment="1">
      <alignment vertical="center"/>
      <protection/>
    </xf>
    <xf numFmtId="0" fontId="11" fillId="0" borderId="0" xfId="58" applyFill="1" applyAlignment="1">
      <alignment vertical="center"/>
      <protection/>
    </xf>
    <xf numFmtId="0" fontId="24" fillId="34" borderId="78" xfId="58" applyFont="1" applyFill="1" applyBorder="1" applyAlignment="1">
      <alignment horizontal="center" vertical="center" wrapText="1"/>
      <protection/>
    </xf>
    <xf numFmtId="0" fontId="24" fillId="34" borderId="74" xfId="58" applyFont="1" applyFill="1" applyBorder="1" applyAlignment="1">
      <alignment horizontal="center" vertical="center" wrapText="1"/>
      <protection/>
    </xf>
    <xf numFmtId="0" fontId="77" fillId="0" borderId="19" xfId="0" applyFont="1" applyFill="1" applyBorder="1" applyAlignment="1">
      <alignment vertical="center" wrapText="1"/>
    </xf>
    <xf numFmtId="0" fontId="77" fillId="0" borderId="20" xfId="0" applyFont="1" applyFill="1" applyBorder="1" applyAlignment="1">
      <alignment horizontal="center" vertical="center" wrapText="1"/>
    </xf>
    <xf numFmtId="3" fontId="33" fillId="0" borderId="20" xfId="58" applyNumberFormat="1" applyFont="1" applyFill="1" applyBorder="1" applyAlignment="1">
      <alignment horizontal="right" vertical="center" wrapText="1"/>
      <protection/>
    </xf>
    <xf numFmtId="3" fontId="33" fillId="0" borderId="23" xfId="58" applyNumberFormat="1" applyFont="1" applyFill="1" applyBorder="1" applyAlignment="1">
      <alignment horizontal="right" vertical="center" wrapText="1"/>
      <protection/>
    </xf>
    <xf numFmtId="0" fontId="77" fillId="0" borderId="21" xfId="0" applyFont="1" applyFill="1" applyBorder="1" applyAlignment="1">
      <alignment vertic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79" xfId="0" applyFont="1" applyFill="1" applyBorder="1" applyAlignment="1">
      <alignment vertical="center" wrapText="1"/>
    </xf>
    <xf numFmtId="0" fontId="77" fillId="0" borderId="26" xfId="0" applyFont="1" applyFill="1" applyBorder="1" applyAlignment="1">
      <alignment horizontal="center" vertical="center" wrapText="1"/>
    </xf>
    <xf numFmtId="3" fontId="33" fillId="0" borderId="26" xfId="58" applyNumberFormat="1" applyFont="1" applyFill="1" applyBorder="1" applyAlignment="1">
      <alignment horizontal="right" vertical="center" wrapText="1"/>
      <protection/>
    </xf>
    <xf numFmtId="0" fontId="77" fillId="0" borderId="48" xfId="0" applyFont="1" applyFill="1" applyBorder="1" applyAlignment="1">
      <alignment vertical="center" wrapText="1"/>
    </xf>
    <xf numFmtId="0" fontId="77" fillId="0" borderId="28" xfId="0" applyFont="1" applyFill="1" applyBorder="1" applyAlignment="1">
      <alignment horizontal="center" vertical="center" wrapText="1"/>
    </xf>
    <xf numFmtId="3" fontId="33" fillId="0" borderId="28" xfId="58" applyNumberFormat="1" applyFont="1" applyFill="1" applyBorder="1" applyAlignment="1">
      <alignment horizontal="right" vertical="center" wrapText="1"/>
      <protection/>
    </xf>
    <xf numFmtId="10" fontId="11" fillId="0" borderId="0" xfId="58" applyNumberFormat="1" applyAlignment="1">
      <alignment vertical="center"/>
      <protection/>
    </xf>
    <xf numFmtId="0" fontId="30" fillId="0" borderId="0" xfId="61" applyFont="1" applyFill="1" applyAlignment="1">
      <alignment vertical="center"/>
      <protection/>
    </xf>
    <xf numFmtId="167" fontId="28" fillId="0" borderId="0" xfId="61" applyNumberFormat="1" applyFont="1" applyFill="1" applyBorder="1" applyAlignment="1" applyProtection="1">
      <alignment horizontal="centerContinuous" vertical="center"/>
      <protection/>
    </xf>
    <xf numFmtId="0" fontId="43" fillId="0" borderId="0" xfId="0" applyFont="1" applyFill="1" applyBorder="1" applyAlignment="1" applyProtection="1">
      <alignment vertical="center"/>
      <protection/>
    </xf>
    <xf numFmtId="0" fontId="47" fillId="0" borderId="17" xfId="61" applyFont="1" applyFill="1" applyBorder="1" applyAlignment="1" applyProtection="1">
      <alignment horizontal="center" vertical="center" wrapText="1"/>
      <protection/>
    </xf>
    <xf numFmtId="0" fontId="47" fillId="0" borderId="18" xfId="61" applyFont="1" applyFill="1" applyBorder="1" applyAlignment="1" applyProtection="1">
      <alignment horizontal="center" vertical="center" wrapText="1"/>
      <protection/>
    </xf>
    <xf numFmtId="0" fontId="47" fillId="0" borderId="41" xfId="61" applyFont="1" applyFill="1" applyBorder="1" applyAlignment="1" applyProtection="1">
      <alignment horizontal="center" vertical="center" wrapText="1"/>
      <protection/>
    </xf>
    <xf numFmtId="0" fontId="31" fillId="0" borderId="13" xfId="61" applyFont="1" applyFill="1" applyBorder="1" applyAlignment="1" applyProtection="1">
      <alignment horizontal="center" vertical="center"/>
      <protection/>
    </xf>
    <xf numFmtId="0" fontId="31" fillId="0" borderId="14" xfId="61" applyFont="1" applyFill="1" applyBorder="1" applyAlignment="1" applyProtection="1">
      <alignment horizontal="center" vertical="center"/>
      <protection/>
    </xf>
    <xf numFmtId="0" fontId="31" fillId="0" borderId="39" xfId="61" applyFont="1" applyFill="1" applyBorder="1" applyAlignment="1" applyProtection="1">
      <alignment horizontal="center" vertical="center"/>
      <protection/>
    </xf>
    <xf numFmtId="0" fontId="31" fillId="0" borderId="17" xfId="61" applyFont="1" applyFill="1" applyBorder="1" applyAlignment="1" applyProtection="1">
      <alignment horizontal="center" vertical="center"/>
      <protection/>
    </xf>
    <xf numFmtId="0" fontId="31" fillId="0" borderId="20" xfId="61" applyFont="1" applyFill="1" applyBorder="1" applyAlignment="1" applyProtection="1">
      <alignment vertical="center"/>
      <protection/>
    </xf>
    <xf numFmtId="168" fontId="31" fillId="0" borderId="41" xfId="40" applyNumberFormat="1" applyFont="1" applyFill="1" applyBorder="1" applyAlignment="1" applyProtection="1">
      <alignment vertical="center"/>
      <protection locked="0"/>
    </xf>
    <xf numFmtId="0" fontId="31" fillId="0" borderId="25" xfId="61" applyFont="1" applyFill="1" applyBorder="1" applyAlignment="1" applyProtection="1">
      <alignment horizontal="center" vertical="center"/>
      <protection/>
    </xf>
    <xf numFmtId="168" fontId="31" fillId="0" borderId="51" xfId="40" applyNumberFormat="1" applyFont="1" applyFill="1" applyBorder="1" applyAlignment="1" applyProtection="1">
      <alignment vertical="center"/>
      <protection locked="0"/>
    </xf>
    <xf numFmtId="0" fontId="31" fillId="0" borderId="12" xfId="61" applyFont="1" applyFill="1" applyBorder="1" applyAlignment="1" applyProtection="1">
      <alignment horizontal="center" vertical="center"/>
      <protection/>
    </xf>
    <xf numFmtId="0" fontId="78" fillId="0" borderId="23" xfId="0" applyFont="1" applyFill="1" applyBorder="1" applyAlignment="1">
      <alignment horizontal="justify" vertical="center" wrapText="1"/>
    </xf>
    <xf numFmtId="168" fontId="31" fillId="0" borderId="24" xfId="40" applyNumberFormat="1" applyFont="1" applyFill="1" applyBorder="1" applyAlignment="1" applyProtection="1">
      <alignment vertical="center"/>
      <protection locked="0"/>
    </xf>
    <xf numFmtId="0" fontId="78" fillId="0" borderId="23" xfId="0" applyFont="1" applyFill="1" applyBorder="1" applyAlignment="1">
      <alignment vertical="center" wrapText="1"/>
    </xf>
    <xf numFmtId="168" fontId="31" fillId="0" borderId="52" xfId="40" applyNumberFormat="1" applyFont="1" applyFill="1" applyBorder="1" applyAlignment="1" applyProtection="1">
      <alignment vertical="center"/>
      <protection locked="0"/>
    </xf>
    <xf numFmtId="168" fontId="47" fillId="0" borderId="39" xfId="40" applyNumberFormat="1" applyFont="1" applyFill="1" applyBorder="1" applyAlignment="1" applyProtection="1">
      <alignment vertical="center"/>
      <protection/>
    </xf>
    <xf numFmtId="0" fontId="46" fillId="0" borderId="0" xfId="61" applyFont="1" applyFill="1" applyBorder="1" applyAlignment="1">
      <alignment horizontal="justify" vertical="center" wrapText="1"/>
      <protection/>
    </xf>
    <xf numFmtId="10" fontId="31" fillId="0" borderId="41" xfId="40" applyNumberFormat="1" applyFont="1" applyFill="1" applyBorder="1" applyAlignment="1" applyProtection="1">
      <alignment vertical="center"/>
      <protection locked="0"/>
    </xf>
    <xf numFmtId="10" fontId="31" fillId="0" borderId="51" xfId="40" applyNumberFormat="1" applyFont="1" applyFill="1" applyBorder="1" applyAlignment="1" applyProtection="1">
      <alignment vertical="center"/>
      <protection locked="0"/>
    </xf>
    <xf numFmtId="10" fontId="31" fillId="0" borderId="24" xfId="40" applyNumberFormat="1" applyFont="1" applyFill="1" applyBorder="1" applyAlignment="1" applyProtection="1">
      <alignment vertical="center"/>
      <protection locked="0"/>
    </xf>
    <xf numFmtId="10" fontId="31" fillId="0" borderId="52" xfId="40" applyNumberFormat="1" applyFont="1" applyFill="1" applyBorder="1" applyAlignment="1" applyProtection="1">
      <alignment vertical="center"/>
      <protection locked="0"/>
    </xf>
    <xf numFmtId="10" fontId="47" fillId="0" borderId="39" xfId="40" applyNumberFormat="1" applyFont="1" applyFill="1" applyBorder="1" applyAlignment="1" applyProtection="1">
      <alignment vertical="center"/>
      <protection/>
    </xf>
    <xf numFmtId="167" fontId="9" fillId="0" borderId="0" xfId="0" applyNumberFormat="1" applyFont="1" applyFill="1" applyAlignment="1">
      <alignment horizontal="left" vertical="center" wrapText="1"/>
    </xf>
    <xf numFmtId="10" fontId="3" fillId="0" borderId="14" xfId="0" applyNumberFormat="1" applyFont="1" applyFill="1" applyBorder="1" applyAlignment="1">
      <alignment vertical="center"/>
    </xf>
    <xf numFmtId="10" fontId="7" fillId="0" borderId="20" xfId="0" applyNumberFormat="1" applyFont="1" applyFill="1" applyBorder="1" applyAlignment="1">
      <alignment vertical="center"/>
    </xf>
    <xf numFmtId="10" fontId="3" fillId="0" borderId="14" xfId="0" applyNumberFormat="1" applyFont="1" applyBorder="1" applyAlignment="1">
      <alignment vertical="center"/>
    </xf>
    <xf numFmtId="10" fontId="40" fillId="0" borderId="14" xfId="0" applyNumberFormat="1" applyFont="1" applyFill="1" applyBorder="1" applyAlignment="1">
      <alignment vertical="center"/>
    </xf>
    <xf numFmtId="10" fontId="7" fillId="0" borderId="26" xfId="0" applyNumberFormat="1" applyFont="1" applyBorder="1" applyAlignment="1">
      <alignment vertical="center"/>
    </xf>
    <xf numFmtId="10" fontId="7" fillId="0" borderId="24" xfId="0" applyNumberFormat="1" applyFont="1" applyFill="1" applyBorder="1" applyAlignment="1">
      <alignment horizontal="right" vertical="center"/>
    </xf>
    <xf numFmtId="10" fontId="7" fillId="0" borderId="16" xfId="0" applyNumberFormat="1" applyFont="1" applyFill="1" applyBorder="1" applyAlignment="1">
      <alignment horizontal="right" vertical="center"/>
    </xf>
    <xf numFmtId="10" fontId="5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0" fontId="54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0" fontId="5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39" xfId="0" applyNumberFormat="1" applyFont="1" applyFill="1" applyBorder="1" applyAlignment="1">
      <alignment horizontal="right" vertical="center" wrapText="1"/>
    </xf>
    <xf numFmtId="10" fontId="3" fillId="33" borderId="39" xfId="0" applyNumberFormat="1" applyFont="1" applyFill="1" applyBorder="1" applyAlignment="1">
      <alignment horizontal="right" vertical="center" wrapText="1"/>
    </xf>
    <xf numFmtId="10" fontId="7" fillId="33" borderId="41" xfId="0" applyNumberFormat="1" applyFont="1" applyFill="1" applyBorder="1" applyAlignment="1">
      <alignment horizontal="right" vertical="center" wrapText="1"/>
    </xf>
    <xf numFmtId="10" fontId="7" fillId="33" borderId="24" xfId="0" applyNumberFormat="1" applyFont="1" applyFill="1" applyBorder="1" applyAlignment="1">
      <alignment horizontal="right" vertical="center" wrapText="1"/>
    </xf>
    <xf numFmtId="10" fontId="7" fillId="0" borderId="24" xfId="0" applyNumberFormat="1" applyFont="1" applyFill="1" applyBorder="1" applyAlignment="1">
      <alignment horizontal="right" vertical="center" wrapText="1"/>
    </xf>
    <xf numFmtId="10" fontId="7" fillId="0" borderId="16" xfId="0" applyNumberFormat="1" applyFont="1" applyFill="1" applyBorder="1" applyAlignment="1">
      <alignment horizontal="right" vertical="center" wrapText="1"/>
    </xf>
    <xf numFmtId="10" fontId="7" fillId="0" borderId="51" xfId="0" applyNumberFormat="1" applyFont="1" applyFill="1" applyBorder="1" applyAlignment="1">
      <alignment horizontal="right" vertical="center" wrapText="1"/>
    </xf>
    <xf numFmtId="10" fontId="3" fillId="0" borderId="39" xfId="0" applyNumberFormat="1" applyFont="1" applyFill="1" applyBorder="1" applyAlignment="1">
      <alignment horizontal="right" vertical="center"/>
    </xf>
    <xf numFmtId="10" fontId="3" fillId="0" borderId="41" xfId="0" applyNumberFormat="1" applyFont="1" applyFill="1" applyBorder="1" applyAlignment="1">
      <alignment horizontal="right" vertical="center"/>
    </xf>
    <xf numFmtId="10" fontId="3" fillId="0" borderId="24" xfId="0" applyNumberFormat="1" applyFont="1" applyFill="1" applyBorder="1" applyAlignment="1">
      <alignment horizontal="right" vertical="center"/>
    </xf>
    <xf numFmtId="10" fontId="3" fillId="0" borderId="16" xfId="0" applyNumberFormat="1" applyFont="1" applyFill="1" applyBorder="1" applyAlignment="1">
      <alignment horizontal="right" vertical="center"/>
    </xf>
    <xf numFmtId="10" fontId="7" fillId="0" borderId="51" xfId="0" applyNumberFormat="1" applyFont="1" applyFill="1" applyBorder="1" applyAlignment="1">
      <alignment horizontal="right" vertical="center"/>
    </xf>
    <xf numFmtId="10" fontId="3" fillId="0" borderId="24" xfId="0" applyNumberFormat="1" applyFont="1" applyFill="1" applyBorder="1" applyAlignment="1">
      <alignment vertical="center"/>
    </xf>
    <xf numFmtId="10" fontId="3" fillId="0" borderId="39" xfId="0" applyNumberFormat="1" applyFont="1" applyFill="1" applyBorder="1" applyAlignment="1">
      <alignment vertical="center"/>
    </xf>
    <xf numFmtId="10" fontId="3" fillId="0" borderId="51" xfId="0" applyNumberFormat="1" applyFont="1" applyFill="1" applyBorder="1" applyAlignment="1">
      <alignment vertical="center"/>
    </xf>
    <xf numFmtId="10" fontId="7" fillId="0" borderId="52" xfId="0" applyNumberFormat="1" applyFont="1" applyFill="1" applyBorder="1" applyAlignment="1">
      <alignment vertical="center"/>
    </xf>
    <xf numFmtId="10" fontId="7" fillId="0" borderId="24" xfId="0" applyNumberFormat="1" applyFont="1" applyFill="1" applyBorder="1" applyAlignment="1">
      <alignment vertical="center"/>
    </xf>
    <xf numFmtId="10" fontId="3" fillId="0" borderId="39" xfId="0" applyNumberFormat="1" applyFont="1" applyBorder="1" applyAlignment="1">
      <alignment vertical="center"/>
    </xf>
    <xf numFmtId="10" fontId="3" fillId="0" borderId="45" xfId="0" applyNumberFormat="1" applyFont="1" applyFill="1" applyBorder="1" applyAlignment="1">
      <alignment horizontal="centerContinuous" vertical="center" wrapText="1"/>
    </xf>
    <xf numFmtId="10" fontId="7" fillId="0" borderId="51" xfId="0" applyNumberFormat="1" applyFont="1" applyFill="1" applyBorder="1" applyAlignment="1">
      <alignment vertical="center"/>
    </xf>
    <xf numFmtId="10" fontId="40" fillId="0" borderId="39" xfId="0" applyNumberFormat="1" applyFont="1" applyFill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0" fontId="7" fillId="0" borderId="52" xfId="0" applyNumberFormat="1" applyFont="1" applyBorder="1" applyAlignment="1">
      <alignment vertical="center"/>
    </xf>
    <xf numFmtId="10" fontId="3" fillId="0" borderId="49" xfId="0" applyNumberFormat="1" applyFont="1" applyBorder="1" applyAlignment="1">
      <alignment vertical="center"/>
    </xf>
    <xf numFmtId="167" fontId="46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1" xfId="0" applyFill="1" applyBorder="1" applyAlignment="1" applyProtection="1">
      <alignment horizontal="right" vertical="center" wrapText="1" indent="1"/>
      <protection/>
    </xf>
    <xf numFmtId="10" fontId="4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45" xfId="0" applyFont="1" applyFill="1" applyBorder="1" applyAlignment="1" applyProtection="1">
      <alignment horizontal="center" vertical="center" wrapText="1"/>
      <protection/>
    </xf>
    <xf numFmtId="167" fontId="50" fillId="0" borderId="82" xfId="0" applyNumberFormat="1" applyFont="1" applyFill="1" applyBorder="1" applyAlignment="1" applyProtection="1">
      <alignment horizontal="center" vertical="center" wrapText="1"/>
      <protection/>
    </xf>
    <xf numFmtId="167" fontId="46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1" xfId="0" applyFont="1" applyFill="1" applyBorder="1" applyAlignment="1" applyProtection="1">
      <alignment horizontal="right" vertical="center" wrapText="1" indent="1"/>
      <protection/>
    </xf>
    <xf numFmtId="167" fontId="50" fillId="0" borderId="53" xfId="0" applyNumberFormat="1" applyFont="1" applyFill="1" applyBorder="1" applyAlignment="1" applyProtection="1">
      <alignment horizontal="center" vertical="center" wrapText="1"/>
      <protection/>
    </xf>
    <xf numFmtId="3" fontId="16" fillId="33" borderId="44" xfId="58" applyNumberFormat="1" applyFont="1" applyFill="1" applyBorder="1" applyAlignment="1">
      <alignment horizontal="center" vertical="center"/>
      <protection/>
    </xf>
    <xf numFmtId="3" fontId="16" fillId="33" borderId="38" xfId="58" applyNumberFormat="1" applyFont="1" applyFill="1" applyBorder="1" applyAlignment="1">
      <alignment horizontal="center" vertical="center" wrapText="1"/>
      <protection/>
    </xf>
    <xf numFmtId="3" fontId="16" fillId="33" borderId="38" xfId="58" applyNumberFormat="1" applyFont="1" applyFill="1" applyBorder="1" applyAlignment="1">
      <alignment horizontal="center" vertical="center"/>
      <protection/>
    </xf>
    <xf numFmtId="3" fontId="16" fillId="33" borderId="49" xfId="58" applyNumberFormat="1" applyFont="1" applyFill="1" applyBorder="1" applyAlignment="1">
      <alignment horizontal="center" vertical="center"/>
      <protection/>
    </xf>
    <xf numFmtId="3" fontId="12" fillId="0" borderId="14" xfId="58" applyNumberFormat="1" applyFont="1" applyFill="1" applyBorder="1" applyAlignment="1">
      <alignment horizontal="right" vertical="center"/>
      <protection/>
    </xf>
    <xf numFmtId="10" fontId="12" fillId="0" borderId="39" xfId="58" applyNumberFormat="1" applyFont="1" applyFill="1" applyBorder="1" applyAlignment="1">
      <alignment horizontal="right" vertical="center"/>
      <protection/>
    </xf>
    <xf numFmtId="3" fontId="15" fillId="0" borderId="23" xfId="58" applyNumberFormat="1" applyFont="1" applyFill="1" applyBorder="1" applyAlignment="1">
      <alignment vertical="center"/>
      <protection/>
    </xf>
    <xf numFmtId="3" fontId="12" fillId="0" borderId="14" xfId="58" applyNumberFormat="1" applyFont="1" applyBorder="1" applyAlignment="1">
      <alignment horizontal="right" vertical="center"/>
      <protection/>
    </xf>
    <xf numFmtId="3" fontId="15" fillId="0" borderId="18" xfId="0" applyNumberFormat="1" applyFont="1" applyFill="1" applyBorder="1" applyAlignment="1">
      <alignment horizontal="right" vertical="center"/>
    </xf>
    <xf numFmtId="0" fontId="6" fillId="1" borderId="35" xfId="58" applyFont="1" applyFill="1" applyBorder="1" applyAlignment="1">
      <alignment horizontal="center" vertical="center"/>
      <protection/>
    </xf>
    <xf numFmtId="0" fontId="0" fillId="0" borderId="64" xfId="58" applyFont="1" applyFill="1" applyBorder="1" applyAlignment="1">
      <alignment horizontal="center" vertical="center"/>
      <protection/>
    </xf>
    <xf numFmtId="0" fontId="2" fillId="0" borderId="32" xfId="58" applyFont="1" applyBorder="1" applyAlignment="1">
      <alignment horizontal="center" vertical="center"/>
      <protection/>
    </xf>
    <xf numFmtId="0" fontId="2" fillId="0" borderId="58" xfId="58" applyFont="1" applyBorder="1" applyAlignment="1">
      <alignment horizontal="center" vertical="center"/>
      <protection/>
    </xf>
    <xf numFmtId="0" fontId="0" fillId="0" borderId="58" xfId="58" applyFont="1" applyFill="1" applyBorder="1" applyAlignment="1">
      <alignment horizontal="center" vertical="center"/>
      <protection/>
    </xf>
    <xf numFmtId="0" fontId="6" fillId="0" borderId="54" xfId="58" applyFont="1" applyBorder="1" applyAlignment="1">
      <alignment vertical="center"/>
      <protection/>
    </xf>
    <xf numFmtId="0" fontId="6" fillId="1" borderId="13" xfId="58" applyFont="1" applyFill="1" applyBorder="1" applyAlignment="1">
      <alignment horizontal="center" vertical="center" wrapText="1"/>
      <protection/>
    </xf>
    <xf numFmtId="3" fontId="7" fillId="0" borderId="17" xfId="58" applyNumberFormat="1" applyFont="1" applyFill="1" applyBorder="1" applyAlignment="1">
      <alignment horizontal="right" vertical="center"/>
      <protection/>
    </xf>
    <xf numFmtId="3" fontId="7" fillId="0" borderId="25" xfId="58" applyNumberFormat="1" applyFont="1" applyBorder="1" applyAlignment="1">
      <alignment horizontal="right" vertical="center"/>
      <protection/>
    </xf>
    <xf numFmtId="3" fontId="7" fillId="0" borderId="12" xfId="58" applyNumberFormat="1" applyFont="1" applyBorder="1" applyAlignment="1">
      <alignment horizontal="right" vertical="center"/>
      <protection/>
    </xf>
    <xf numFmtId="3" fontId="7" fillId="0" borderId="12" xfId="58" applyNumberFormat="1" applyFont="1" applyFill="1" applyBorder="1" applyAlignment="1">
      <alignment horizontal="right" vertical="center"/>
      <protection/>
    </xf>
    <xf numFmtId="3" fontId="3" fillId="0" borderId="13" xfId="58" applyNumberFormat="1" applyFont="1" applyBorder="1" applyAlignment="1">
      <alignment vertical="center"/>
      <protection/>
    </xf>
    <xf numFmtId="10" fontId="78" fillId="0" borderId="16" xfId="60" applyNumberFormat="1" applyFont="1" applyFill="1" applyBorder="1" applyAlignment="1">
      <alignment vertical="top"/>
      <protection/>
    </xf>
    <xf numFmtId="10" fontId="42" fillId="0" borderId="58" xfId="58" applyNumberFormat="1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3" fontId="18" fillId="0" borderId="86" xfId="40" applyNumberFormat="1" applyFont="1" applyBorder="1" applyAlignment="1">
      <alignment horizontal="right" vertical="center"/>
    </xf>
    <xf numFmtId="3" fontId="18" fillId="0" borderId="86" xfId="58" applyNumberFormat="1" applyFont="1" applyBorder="1" applyAlignment="1">
      <alignment horizontal="right"/>
      <protection/>
    </xf>
    <xf numFmtId="3" fontId="18" fillId="0" borderId="87" xfId="58" applyNumberFormat="1" applyFont="1" applyBorder="1" applyAlignment="1">
      <alignment horizontal="right"/>
      <protection/>
    </xf>
    <xf numFmtId="10" fontId="18" fillId="0" borderId="16" xfId="58" applyNumberFormat="1" applyFont="1" applyFill="1" applyBorder="1" applyAlignment="1">
      <alignment horizontal="right"/>
      <protection/>
    </xf>
    <xf numFmtId="3" fontId="1" fillId="0" borderId="26" xfId="57" applyNumberFormat="1" applyFont="1" applyBorder="1">
      <alignment/>
      <protection/>
    </xf>
    <xf numFmtId="0" fontId="30" fillId="0" borderId="0" xfId="61" applyFont="1" applyFill="1">
      <alignment/>
      <protection/>
    </xf>
    <xf numFmtId="0" fontId="30" fillId="0" borderId="0" xfId="61" applyFont="1" applyFill="1" applyAlignment="1">
      <alignment vertical="center" wrapText="1"/>
      <protection/>
    </xf>
    <xf numFmtId="167" fontId="86" fillId="0" borderId="0" xfId="61" applyNumberFormat="1" applyFont="1" applyFill="1" applyBorder="1" applyAlignment="1" applyProtection="1">
      <alignment vertical="center" wrapText="1"/>
      <protection/>
    </xf>
    <xf numFmtId="167" fontId="28" fillId="0" borderId="0" xfId="61" applyNumberFormat="1" applyFont="1" applyFill="1" applyBorder="1" applyAlignment="1" applyProtection="1">
      <alignment horizontal="centerContinuous" vertical="center" wrapText="1"/>
      <protection/>
    </xf>
    <xf numFmtId="0" fontId="43" fillId="0" borderId="0" xfId="0" applyFont="1" applyFill="1" applyBorder="1" applyAlignment="1" applyProtection="1">
      <alignment/>
      <protection/>
    </xf>
    <xf numFmtId="0" fontId="47" fillId="0" borderId="0" xfId="61" applyFont="1" applyFill="1" applyBorder="1" applyAlignment="1">
      <alignment vertical="center" wrapText="1"/>
      <protection/>
    </xf>
    <xf numFmtId="0" fontId="47" fillId="0" borderId="26" xfId="61" applyFont="1" applyFill="1" applyBorder="1" applyAlignment="1">
      <alignment horizontal="center" vertical="center" wrapText="1"/>
      <protection/>
    </xf>
    <xf numFmtId="0" fontId="31" fillId="0" borderId="13" xfId="61" applyFont="1" applyFill="1" applyBorder="1" applyAlignment="1">
      <alignment horizontal="center" vertical="center"/>
      <protection/>
    </xf>
    <xf numFmtId="0" fontId="31" fillId="0" borderId="14" xfId="61" applyFont="1" applyFill="1" applyBorder="1" applyAlignment="1">
      <alignment horizontal="center" vertical="center" wrapText="1"/>
      <protection/>
    </xf>
    <xf numFmtId="0" fontId="31" fillId="0" borderId="14" xfId="61" applyFont="1" applyFill="1" applyBorder="1" applyAlignment="1">
      <alignment horizontal="center" vertical="center"/>
      <protection/>
    </xf>
    <xf numFmtId="0" fontId="31" fillId="0" borderId="39" xfId="61" applyFont="1" applyFill="1" applyBorder="1" applyAlignment="1">
      <alignment horizontal="center" vertical="center"/>
      <protection/>
    </xf>
    <xf numFmtId="0" fontId="31" fillId="0" borderId="17" xfId="61" applyFont="1" applyFill="1" applyBorder="1" applyAlignment="1">
      <alignment horizontal="center" vertical="center"/>
      <protection/>
    </xf>
    <xf numFmtId="168" fontId="31" fillId="0" borderId="41" xfId="40" applyNumberFormat="1" applyFont="1" applyFill="1" applyBorder="1" applyAlignment="1" applyProtection="1">
      <alignment horizontal="right" vertical="center"/>
      <protection locked="0"/>
    </xf>
    <xf numFmtId="0" fontId="31" fillId="0" borderId="12" xfId="61" applyFont="1" applyFill="1" applyBorder="1" applyAlignment="1">
      <alignment horizontal="center" vertical="center"/>
      <protection/>
    </xf>
    <xf numFmtId="168" fontId="31" fillId="0" borderId="23" xfId="40" applyNumberFormat="1" applyFont="1" applyFill="1" applyBorder="1" applyAlignment="1" applyProtection="1">
      <alignment horizontal="right" vertical="center"/>
      <protection locked="0"/>
    </xf>
    <xf numFmtId="168" fontId="31" fillId="0" borderId="24" xfId="40" applyNumberFormat="1" applyFont="1" applyFill="1" applyBorder="1" applyAlignment="1" applyProtection="1">
      <alignment horizontal="right" vertical="center"/>
      <protection locked="0"/>
    </xf>
    <xf numFmtId="0" fontId="31" fillId="0" borderId="27" xfId="61" applyFont="1" applyFill="1" applyBorder="1" applyAlignment="1">
      <alignment horizontal="center" vertical="center"/>
      <protection/>
    </xf>
    <xf numFmtId="0" fontId="31" fillId="0" borderId="26" xfId="61" applyFont="1" applyFill="1" applyBorder="1" applyAlignment="1" applyProtection="1">
      <alignment vertical="center" wrapText="1"/>
      <protection locked="0"/>
    </xf>
    <xf numFmtId="168" fontId="31" fillId="0" borderId="26" xfId="40" applyNumberFormat="1" applyFont="1" applyFill="1" applyBorder="1" applyAlignment="1" applyProtection="1">
      <alignment horizontal="right" vertical="center"/>
      <protection locked="0"/>
    </xf>
    <xf numFmtId="168" fontId="31" fillId="0" borderId="52" xfId="40" applyNumberFormat="1" applyFont="1" applyFill="1" applyBorder="1" applyAlignment="1" applyProtection="1">
      <alignment horizontal="right" vertical="center"/>
      <protection locked="0"/>
    </xf>
    <xf numFmtId="0" fontId="47" fillId="0" borderId="14" xfId="61" applyFont="1" applyFill="1" applyBorder="1" applyAlignment="1">
      <alignment vertical="center" wrapText="1"/>
      <protection/>
    </xf>
    <xf numFmtId="168" fontId="31" fillId="0" borderId="14" xfId="61" applyNumberFormat="1" applyFont="1" applyFill="1" applyBorder="1" applyAlignment="1">
      <alignment horizontal="right" vertical="center"/>
      <protection/>
    </xf>
    <xf numFmtId="168" fontId="31" fillId="0" borderId="39" xfId="61" applyNumberFormat="1" applyFont="1" applyFill="1" applyBorder="1" applyAlignment="1">
      <alignment horizontal="right" vertical="center"/>
      <protection/>
    </xf>
    <xf numFmtId="0" fontId="30" fillId="0" borderId="0" xfId="61" applyFont="1" applyFill="1" applyBorder="1" applyAlignment="1">
      <alignment vertical="center" wrapText="1"/>
      <protection/>
    </xf>
    <xf numFmtId="0" fontId="31" fillId="0" borderId="0" xfId="61" applyFont="1" applyFill="1" applyBorder="1" applyAlignment="1" applyProtection="1">
      <alignment vertical="center" wrapText="1"/>
      <protection locked="0"/>
    </xf>
    <xf numFmtId="3" fontId="31" fillId="0" borderId="0" xfId="62" applyNumberFormat="1" applyFill="1" applyProtection="1">
      <alignment/>
      <protection/>
    </xf>
    <xf numFmtId="3" fontId="31" fillId="0" borderId="0" xfId="62" applyNumberFormat="1" applyFill="1" applyAlignment="1" applyProtection="1">
      <alignment wrapText="1"/>
      <protection locked="0"/>
    </xf>
    <xf numFmtId="3" fontId="31" fillId="0" borderId="0" xfId="62" applyNumberFormat="1" applyFill="1" applyProtection="1">
      <alignment/>
      <protection locked="0"/>
    </xf>
    <xf numFmtId="3" fontId="32" fillId="0" borderId="0" xfId="57" applyNumberFormat="1" applyFont="1" applyFill="1" applyAlignment="1">
      <alignment horizontal="right"/>
      <protection/>
    </xf>
    <xf numFmtId="3" fontId="50" fillId="0" borderId="44" xfId="62" applyNumberFormat="1" applyFont="1" applyFill="1" applyBorder="1" applyAlignment="1" applyProtection="1">
      <alignment horizontal="center" vertical="center" wrapText="1"/>
      <protection/>
    </xf>
    <xf numFmtId="3" fontId="50" fillId="0" borderId="38" xfId="62" applyNumberFormat="1" applyFont="1" applyFill="1" applyBorder="1" applyAlignment="1" applyProtection="1">
      <alignment horizontal="center" vertical="center" wrapText="1"/>
      <protection/>
    </xf>
    <xf numFmtId="3" fontId="50" fillId="0" borderId="38" xfId="62" applyNumberFormat="1" applyFont="1" applyFill="1" applyBorder="1" applyAlignment="1" applyProtection="1">
      <alignment horizontal="center" vertical="center"/>
      <protection/>
    </xf>
    <xf numFmtId="3" fontId="50" fillId="0" borderId="49" xfId="62" applyNumberFormat="1" applyFont="1" applyFill="1" applyBorder="1" applyAlignment="1" applyProtection="1">
      <alignment horizontal="center" vertical="center"/>
      <protection/>
    </xf>
    <xf numFmtId="3" fontId="46" fillId="0" borderId="13" xfId="62" applyNumberFormat="1" applyFont="1" applyFill="1" applyBorder="1" applyAlignment="1" applyProtection="1">
      <alignment horizontal="left" vertical="center" indent="1"/>
      <protection/>
    </xf>
    <xf numFmtId="3" fontId="31" fillId="0" borderId="0" xfId="62" applyNumberFormat="1" applyFill="1" applyAlignment="1" applyProtection="1">
      <alignment vertical="center"/>
      <protection/>
    </xf>
    <xf numFmtId="3" fontId="46" fillId="0" borderId="40" xfId="62" applyNumberFormat="1" applyFont="1" applyFill="1" applyBorder="1" applyAlignment="1" applyProtection="1">
      <alignment horizontal="left" vertical="center" indent="1"/>
      <protection/>
    </xf>
    <xf numFmtId="3" fontId="46" fillId="0" borderId="28" xfId="62" applyNumberFormat="1" applyFont="1" applyFill="1" applyBorder="1" applyAlignment="1" applyProtection="1">
      <alignment horizontal="left" vertical="center" wrapText="1"/>
      <protection/>
    </xf>
    <xf numFmtId="3" fontId="46" fillId="0" borderId="28" xfId="62" applyNumberFormat="1" applyFont="1" applyFill="1" applyBorder="1" applyAlignment="1" applyProtection="1">
      <alignment vertical="center"/>
      <protection locked="0"/>
    </xf>
    <xf numFmtId="3" fontId="46" fillId="0" borderId="53" xfId="62" applyNumberFormat="1" applyFont="1" applyFill="1" applyBorder="1" applyAlignment="1" applyProtection="1">
      <alignment vertical="center"/>
      <protection/>
    </xf>
    <xf numFmtId="3" fontId="46" fillId="0" borderId="12" xfId="62" applyNumberFormat="1" applyFont="1" applyFill="1" applyBorder="1" applyAlignment="1" applyProtection="1">
      <alignment horizontal="left" vertical="center" indent="1"/>
      <protection/>
    </xf>
    <xf numFmtId="3" fontId="46" fillId="0" borderId="23" xfId="62" applyNumberFormat="1" applyFont="1" applyFill="1" applyBorder="1" applyAlignment="1" applyProtection="1">
      <alignment horizontal="left" vertical="center" wrapText="1"/>
      <protection/>
    </xf>
    <xf numFmtId="3" fontId="46" fillId="0" borderId="23" xfId="62" applyNumberFormat="1" applyFont="1" applyFill="1" applyBorder="1" applyAlignment="1" applyProtection="1">
      <alignment vertical="center"/>
      <protection locked="0"/>
    </xf>
    <xf numFmtId="3" fontId="46" fillId="0" borderId="24" xfId="62" applyNumberFormat="1" applyFont="1" applyFill="1" applyBorder="1" applyAlignment="1" applyProtection="1">
      <alignment vertical="center"/>
      <protection/>
    </xf>
    <xf numFmtId="3" fontId="31" fillId="0" borderId="0" xfId="62" applyNumberFormat="1" applyFill="1" applyAlignment="1" applyProtection="1">
      <alignment vertical="center"/>
      <protection locked="0"/>
    </xf>
    <xf numFmtId="3" fontId="46" fillId="0" borderId="20" xfId="62" applyNumberFormat="1" applyFont="1" applyFill="1" applyBorder="1" applyAlignment="1" applyProtection="1">
      <alignment horizontal="left" vertical="center" wrapText="1"/>
      <protection/>
    </xf>
    <xf numFmtId="3" fontId="46" fillId="0" borderId="20" xfId="62" applyNumberFormat="1" applyFont="1" applyFill="1" applyBorder="1" applyAlignment="1" applyProtection="1">
      <alignment vertical="center"/>
      <protection locked="0"/>
    </xf>
    <xf numFmtId="3" fontId="50" fillId="0" borderId="14" xfId="62" applyNumberFormat="1" applyFont="1" applyFill="1" applyBorder="1" applyAlignment="1" applyProtection="1">
      <alignment horizontal="left" vertical="center" wrapText="1"/>
      <protection/>
    </xf>
    <xf numFmtId="3" fontId="54" fillId="0" borderId="14" xfId="62" applyNumberFormat="1" applyFont="1" applyFill="1" applyBorder="1" applyAlignment="1" applyProtection="1">
      <alignment vertical="center"/>
      <protection/>
    </xf>
    <xf numFmtId="3" fontId="54" fillId="0" borderId="39" xfId="62" applyNumberFormat="1" applyFont="1" applyFill="1" applyBorder="1" applyAlignment="1" applyProtection="1">
      <alignment vertical="center"/>
      <protection/>
    </xf>
    <xf numFmtId="3" fontId="46" fillId="0" borderId="51" xfId="62" applyNumberFormat="1" applyFont="1" applyFill="1" applyBorder="1" applyAlignment="1" applyProtection="1">
      <alignment vertical="center"/>
      <protection/>
    </xf>
    <xf numFmtId="3" fontId="50" fillId="0" borderId="14" xfId="62" applyNumberFormat="1" applyFont="1" applyFill="1" applyBorder="1" applyAlignment="1" applyProtection="1">
      <alignment horizontal="left" wrapText="1"/>
      <protection/>
    </xf>
    <xf numFmtId="3" fontId="54" fillId="0" borderId="14" xfId="62" applyNumberFormat="1" applyFont="1" applyFill="1" applyBorder="1" applyProtection="1">
      <alignment/>
      <protection/>
    </xf>
    <xf numFmtId="3" fontId="54" fillId="0" borderId="39" xfId="62" applyNumberFormat="1" applyFont="1" applyFill="1" applyBorder="1" applyProtection="1">
      <alignment/>
      <protection/>
    </xf>
    <xf numFmtId="3" fontId="60" fillId="0" borderId="0" xfId="62" applyNumberFormat="1" applyFont="1" applyFill="1" applyProtection="1">
      <alignment/>
      <protection/>
    </xf>
    <xf numFmtId="3" fontId="28" fillId="0" borderId="0" xfId="62" applyNumberFormat="1" applyFont="1" applyFill="1" applyAlignment="1" applyProtection="1">
      <alignment wrapText="1"/>
      <protection locked="0"/>
    </xf>
    <xf numFmtId="3" fontId="47" fillId="0" borderId="0" xfId="62" applyNumberFormat="1" applyFont="1" applyFill="1" applyProtection="1">
      <alignment/>
      <protection locked="0"/>
    </xf>
    <xf numFmtId="3" fontId="1" fillId="0" borderId="0" xfId="57" applyNumberFormat="1" applyAlignment="1">
      <alignment vertical="center" wrapText="1"/>
      <protection/>
    </xf>
    <xf numFmtId="3" fontId="1" fillId="0" borderId="0" xfId="57" applyNumberFormat="1" applyAlignment="1">
      <alignment vertical="center"/>
      <protection/>
    </xf>
    <xf numFmtId="3" fontId="1" fillId="0" borderId="0" xfId="57" applyNumberFormat="1" applyAlignment="1">
      <alignment horizontal="right" vertical="center"/>
      <protection/>
    </xf>
    <xf numFmtId="3" fontId="89" fillId="0" borderId="15" xfId="57" applyNumberFormat="1" applyFont="1" applyFill="1" applyBorder="1" applyAlignment="1">
      <alignment horizontal="center" vertical="center"/>
      <protection/>
    </xf>
    <xf numFmtId="3" fontId="89" fillId="0" borderId="86" xfId="57" applyNumberFormat="1" applyFont="1" applyFill="1" applyBorder="1" applyAlignment="1">
      <alignment horizontal="center" vertical="center"/>
      <protection/>
    </xf>
    <xf numFmtId="3" fontId="89" fillId="0" borderId="16" xfId="57" applyNumberFormat="1" applyFont="1" applyFill="1" applyBorder="1" applyAlignment="1">
      <alignment horizontal="center" vertical="center"/>
      <protection/>
    </xf>
    <xf numFmtId="3" fontId="27" fillId="0" borderId="25" xfId="57" applyNumberFormat="1" applyFont="1" applyBorder="1" applyAlignment="1">
      <alignment vertical="center" wrapText="1"/>
      <protection/>
    </xf>
    <xf numFmtId="3" fontId="27" fillId="0" borderId="12" xfId="57" applyNumberFormat="1" applyFont="1" applyBorder="1" applyAlignment="1">
      <alignment vertical="center" wrapText="1"/>
      <protection/>
    </xf>
    <xf numFmtId="3" fontId="27" fillId="0" borderId="27" xfId="57" applyNumberFormat="1" applyFont="1" applyBorder="1" applyAlignment="1">
      <alignment vertical="center" wrapText="1"/>
      <protection/>
    </xf>
    <xf numFmtId="3" fontId="27" fillId="0" borderId="22" xfId="57" applyNumberFormat="1" applyFont="1" applyBorder="1" applyAlignment="1">
      <alignment vertical="center" wrapText="1"/>
      <protection/>
    </xf>
    <xf numFmtId="3" fontId="25" fillId="0" borderId="36" xfId="57" applyNumberFormat="1" applyFont="1" applyBorder="1" applyAlignment="1">
      <alignment vertical="center" wrapText="1"/>
      <protection/>
    </xf>
    <xf numFmtId="3" fontId="25" fillId="0" borderId="42" xfId="57" applyNumberFormat="1" applyFont="1" applyBorder="1" applyAlignment="1">
      <alignment vertical="center"/>
      <protection/>
    </xf>
    <xf numFmtId="3" fontId="25" fillId="0" borderId="43" xfId="57" applyNumberFormat="1" applyFont="1" applyBorder="1" applyAlignment="1">
      <alignment vertical="center"/>
      <protection/>
    </xf>
    <xf numFmtId="0" fontId="27" fillId="0" borderId="25" xfId="57" applyFont="1" applyFill="1" applyBorder="1" applyAlignment="1">
      <alignment vertical="center"/>
      <protection/>
    </xf>
    <xf numFmtId="0" fontId="27" fillId="0" borderId="22" xfId="57" applyFont="1" applyFill="1" applyBorder="1" applyAlignment="1">
      <alignment vertical="center"/>
      <protection/>
    </xf>
    <xf numFmtId="0" fontId="25" fillId="0" borderId="36" xfId="57" applyFont="1" applyFill="1" applyBorder="1" applyAlignment="1">
      <alignment vertical="center"/>
      <protection/>
    </xf>
    <xf numFmtId="3" fontId="6" fillId="0" borderId="0" xfId="57" applyNumberFormat="1" applyFont="1" applyAlignment="1">
      <alignment vertical="center"/>
      <protection/>
    </xf>
    <xf numFmtId="0" fontId="75" fillId="0" borderId="0" xfId="0" applyFont="1" applyAlignment="1">
      <alignment horizontal="center"/>
    </xf>
    <xf numFmtId="0" fontId="63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29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167" fontId="0" fillId="0" borderId="20" xfId="0" applyNumberFormat="1" applyBorder="1" applyAlignment="1" applyProtection="1">
      <alignment/>
      <protection locked="0"/>
    </xf>
    <xf numFmtId="167" fontId="0" fillId="0" borderId="51" xfId="0" applyNumberFormat="1" applyBorder="1" applyAlignment="1">
      <alignment/>
    </xf>
    <xf numFmtId="0" fontId="60" fillId="0" borderId="12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167" fontId="0" fillId="0" borderId="23" xfId="0" applyNumberFormat="1" applyBorder="1" applyAlignment="1" applyProtection="1">
      <alignment/>
      <protection locked="0"/>
    </xf>
    <xf numFmtId="167" fontId="0" fillId="0" borderId="24" xfId="0" applyNumberFormat="1" applyBorder="1" applyAlignment="1">
      <alignment/>
    </xf>
    <xf numFmtId="0" fontId="60" fillId="0" borderId="27" xfId="0" applyFont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167" fontId="0" fillId="0" borderId="26" xfId="0" applyNumberFormat="1" applyBorder="1" applyAlignment="1" applyProtection="1">
      <alignment/>
      <protection locked="0"/>
    </xf>
    <xf numFmtId="167" fontId="0" fillId="0" borderId="52" xfId="0" applyNumberFormat="1" applyBorder="1" applyAlignment="1">
      <alignment/>
    </xf>
    <xf numFmtId="0" fontId="29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vertical="center" wrapText="1"/>
    </xf>
    <xf numFmtId="167" fontId="29" fillId="0" borderId="14" xfId="0" applyNumberFormat="1" applyFont="1" applyBorder="1" applyAlignment="1">
      <alignment/>
    </xf>
    <xf numFmtId="167" fontId="29" fillId="0" borderId="39" xfId="0" applyNumberFormat="1" applyFont="1" applyBorder="1" applyAlignment="1">
      <alignment/>
    </xf>
    <xf numFmtId="0" fontId="0" fillId="0" borderId="88" xfId="0" applyBorder="1" applyAlignment="1">
      <alignment/>
    </xf>
    <xf numFmtId="0" fontId="32" fillId="0" borderId="88" xfId="0" applyFont="1" applyBorder="1" applyAlignment="1">
      <alignment horizontal="center"/>
    </xf>
    <xf numFmtId="3" fontId="3" fillId="0" borderId="39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40" fillId="0" borderId="39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horizontal="right" vertical="center"/>
    </xf>
    <xf numFmtId="3" fontId="7" fillId="0" borderId="52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30" fillId="0" borderId="0" xfId="61" applyNumberFormat="1" applyFont="1" applyFill="1">
      <alignment/>
      <protection/>
    </xf>
    <xf numFmtId="168" fontId="30" fillId="0" borderId="0" xfId="61" applyNumberFormat="1" applyFont="1" applyFill="1">
      <alignment/>
      <protection/>
    </xf>
    <xf numFmtId="0" fontId="12" fillId="1" borderId="24" xfId="58" applyFont="1" applyFill="1" applyBorder="1" applyAlignment="1">
      <alignment horizontal="center" vertic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3" fontId="67" fillId="0" borderId="42" xfId="57" applyNumberFormat="1" applyFont="1" applyBorder="1" applyAlignment="1">
      <alignment horizontal="right"/>
      <protection/>
    </xf>
    <xf numFmtId="0" fontId="67" fillId="0" borderId="56" xfId="57" applyFont="1" applyFill="1" applyBorder="1">
      <alignment/>
      <protection/>
    </xf>
    <xf numFmtId="3" fontId="67" fillId="0" borderId="42" xfId="57" applyNumberFormat="1" applyFont="1" applyFill="1" applyBorder="1">
      <alignment/>
      <protection/>
    </xf>
    <xf numFmtId="0" fontId="12" fillId="1" borderId="69" xfId="58" applyFont="1" applyFill="1" applyBorder="1" applyAlignment="1">
      <alignment horizontal="center" vertical="center" wrapText="1"/>
      <protection/>
    </xf>
    <xf numFmtId="0" fontId="12" fillId="1" borderId="69" xfId="58" applyFont="1" applyFill="1" applyBorder="1" applyAlignment="1">
      <alignment horizontal="center" vertical="center"/>
      <protection/>
    </xf>
    <xf numFmtId="3" fontId="11" fillId="0" borderId="48" xfId="58" applyNumberFormat="1" applyFont="1" applyBorder="1">
      <alignment/>
      <protection/>
    </xf>
    <xf numFmtId="167" fontId="50" fillId="0" borderId="71" xfId="0" applyNumberFormat="1" applyFont="1" applyFill="1" applyBorder="1" applyAlignment="1" applyProtection="1">
      <alignment horizontal="center" vertical="center" wrapText="1"/>
      <protection/>
    </xf>
    <xf numFmtId="167" fontId="50" fillId="0" borderId="63" xfId="0" applyNumberFormat="1" applyFont="1" applyFill="1" applyBorder="1" applyAlignment="1" applyProtection="1">
      <alignment horizontal="center" vertical="center" wrapText="1"/>
      <protection/>
    </xf>
    <xf numFmtId="10" fontId="7" fillId="0" borderId="23" xfId="0" applyNumberFormat="1" applyFont="1" applyBorder="1" applyAlignment="1">
      <alignment vertical="center"/>
    </xf>
    <xf numFmtId="10" fontId="7" fillId="0" borderId="23" xfId="0" applyNumberFormat="1" applyFont="1" applyFill="1" applyBorder="1" applyAlignment="1">
      <alignment vertical="center"/>
    </xf>
    <xf numFmtId="10" fontId="7" fillId="0" borderId="28" xfId="0" applyNumberFormat="1" applyFont="1" applyBorder="1" applyAlignment="1">
      <alignment vertical="center"/>
    </xf>
    <xf numFmtId="10" fontId="7" fillId="0" borderId="26" xfId="0" applyNumberFormat="1" applyFont="1" applyFill="1" applyBorder="1" applyAlignment="1">
      <alignment vertical="center"/>
    </xf>
    <xf numFmtId="10" fontId="4" fillId="0" borderId="28" xfId="0" applyNumberFormat="1" applyFont="1" applyBorder="1" applyAlignment="1">
      <alignment vertical="center"/>
    </xf>
    <xf numFmtId="10" fontId="3" fillId="0" borderId="13" xfId="0" applyNumberFormat="1" applyFont="1" applyFill="1" applyBorder="1" applyAlignment="1">
      <alignment horizontal="right" vertical="center"/>
    </xf>
    <xf numFmtId="10" fontId="7" fillId="0" borderId="15" xfId="0" applyNumberFormat="1" applyFont="1" applyFill="1" applyBorder="1" applyAlignment="1">
      <alignment vertical="center"/>
    </xf>
    <xf numFmtId="10" fontId="33" fillId="0" borderId="71" xfId="58" applyNumberFormat="1" applyFont="1" applyBorder="1" applyAlignment="1">
      <alignment horizontal="right" vertical="center" wrapText="1"/>
      <protection/>
    </xf>
    <xf numFmtId="10" fontId="67" fillId="0" borderId="20" xfId="57" applyNumberFormat="1" applyFont="1" applyBorder="1" applyAlignment="1">
      <alignment horizontal="right"/>
      <protection/>
    </xf>
    <xf numFmtId="10" fontId="67" fillId="0" borderId="42" xfId="57" applyNumberFormat="1" applyFont="1" applyBorder="1" applyAlignment="1">
      <alignment horizontal="right"/>
      <protection/>
    </xf>
    <xf numFmtId="10" fontId="67" fillId="0" borderId="14" xfId="57" applyNumberFormat="1" applyFont="1" applyBorder="1" applyAlignment="1">
      <alignment horizontal="right" vertical="center"/>
      <protection/>
    </xf>
    <xf numFmtId="10" fontId="67" fillId="0" borderId="14" xfId="57" applyNumberFormat="1" applyFont="1" applyFill="1" applyBorder="1" applyAlignment="1">
      <alignment vertical="center"/>
      <protection/>
    </xf>
    <xf numFmtId="10" fontId="67" fillId="0" borderId="14" xfId="57" applyNumberFormat="1" applyFont="1" applyFill="1" applyBorder="1">
      <alignment/>
      <protection/>
    </xf>
    <xf numFmtId="10" fontId="67" fillId="0" borderId="23" xfId="57" applyNumberFormat="1" applyFont="1" applyBorder="1">
      <alignment/>
      <protection/>
    </xf>
    <xf numFmtId="10" fontId="67" fillId="0" borderId="26" xfId="57" applyNumberFormat="1" applyFont="1" applyBorder="1">
      <alignment/>
      <protection/>
    </xf>
    <xf numFmtId="3" fontId="3" fillId="0" borderId="46" xfId="0" applyNumberFormat="1" applyFont="1" applyFill="1" applyBorder="1" applyAlignment="1">
      <alignment horizontal="center" vertical="center" wrapText="1"/>
    </xf>
    <xf numFmtId="167" fontId="54" fillId="0" borderId="54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45" xfId="0" applyFont="1" applyFill="1" applyBorder="1" applyAlignment="1">
      <alignment horizontal="centerContinuous" vertical="center" wrapText="1"/>
    </xf>
    <xf numFmtId="3" fontId="7" fillId="0" borderId="29" xfId="0" applyNumberFormat="1" applyFont="1" applyFill="1" applyBorder="1" applyAlignment="1">
      <alignment vertical="center"/>
    </xf>
    <xf numFmtId="3" fontId="7" fillId="0" borderId="83" xfId="0" applyNumberFormat="1" applyFont="1" applyBorder="1" applyAlignment="1">
      <alignment vertical="center"/>
    </xf>
    <xf numFmtId="3" fontId="7" fillId="0" borderId="83" xfId="0" applyNumberFormat="1" applyFont="1" applyFill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82" xfId="0" applyNumberFormat="1" applyFont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40" fillId="0" borderId="45" xfId="0" applyNumberFormat="1" applyFont="1" applyFill="1" applyBorder="1" applyAlignment="1">
      <alignment vertical="center"/>
    </xf>
    <xf numFmtId="10" fontId="7" fillId="33" borderId="16" xfId="0" applyNumberFormat="1" applyFont="1" applyFill="1" applyBorder="1" applyAlignment="1">
      <alignment horizontal="right" vertical="center" wrapText="1"/>
    </xf>
    <xf numFmtId="3" fontId="33" fillId="0" borderId="58" xfId="58" applyNumberFormat="1" applyFont="1" applyFill="1" applyBorder="1" applyAlignment="1">
      <alignment vertical="center"/>
      <protection/>
    </xf>
    <xf numFmtId="3" fontId="33" fillId="0" borderId="55" xfId="58" applyNumberFormat="1" applyFont="1" applyFill="1" applyBorder="1" applyAlignment="1">
      <alignment horizontal="right" vertical="center" wrapText="1"/>
      <protection/>
    </xf>
    <xf numFmtId="3" fontId="33" fillId="0" borderId="71" xfId="58" applyNumberFormat="1" applyFont="1" applyFill="1" applyBorder="1" applyAlignment="1">
      <alignment horizontal="right" vertical="center" wrapText="1"/>
      <protection/>
    </xf>
    <xf numFmtId="3" fontId="18" fillId="0" borderId="66" xfId="58" applyNumberFormat="1" applyFont="1" applyBorder="1" applyAlignment="1">
      <alignment horizontal="right"/>
      <protection/>
    </xf>
    <xf numFmtId="0" fontId="12" fillId="1" borderId="32" xfId="58" applyFont="1" applyFill="1" applyBorder="1" applyAlignment="1">
      <alignment horizontal="center" vertical="center"/>
      <protection/>
    </xf>
    <xf numFmtId="0" fontId="3" fillId="0" borderId="54" xfId="0" applyFont="1" applyFill="1" applyBorder="1" applyAlignment="1">
      <alignment horizontal="centerContinuous" vertical="center" wrapText="1"/>
    </xf>
    <xf numFmtId="0" fontId="77" fillId="0" borderId="79" xfId="0" applyFont="1" applyBorder="1" applyAlignment="1">
      <alignment vertical="center" wrapText="1"/>
    </xf>
    <xf numFmtId="0" fontId="77" fillId="0" borderId="89" xfId="0" applyFont="1" applyBorder="1" applyAlignment="1">
      <alignment horizontal="center" vertical="center" wrapText="1"/>
    </xf>
    <xf numFmtId="3" fontId="33" fillId="0" borderId="89" xfId="58" applyNumberFormat="1" applyFont="1" applyFill="1" applyBorder="1" applyAlignment="1">
      <alignment vertical="center"/>
      <protection/>
    </xf>
    <xf numFmtId="10" fontId="33" fillId="0" borderId="89" xfId="58" applyNumberFormat="1" applyFont="1" applyBorder="1" applyAlignment="1">
      <alignment horizontal="right" vertical="center" wrapText="1"/>
      <protection/>
    </xf>
    <xf numFmtId="3" fontId="15" fillId="0" borderId="0" xfId="58" applyNumberFormat="1" applyFont="1">
      <alignment/>
      <protection/>
    </xf>
    <xf numFmtId="167" fontId="43" fillId="0" borderId="10" xfId="61" applyNumberFormat="1" applyFont="1" applyFill="1" applyBorder="1" applyAlignment="1" applyProtection="1">
      <alignment vertical="center"/>
      <protection/>
    </xf>
    <xf numFmtId="3" fontId="11" fillId="0" borderId="48" xfId="58" applyNumberFormat="1" applyBorder="1" applyAlignment="1">
      <alignment vertical="center"/>
      <protection/>
    </xf>
    <xf numFmtId="0" fontId="67" fillId="0" borderId="22" xfId="57" applyFont="1" applyBorder="1">
      <alignment/>
      <protection/>
    </xf>
    <xf numFmtId="0" fontId="1" fillId="0" borderId="33" xfId="57" applyFont="1" applyFill="1" applyBorder="1">
      <alignment/>
      <protection/>
    </xf>
    <xf numFmtId="3" fontId="1" fillId="0" borderId="26" xfId="57" applyNumberFormat="1" applyFont="1" applyFill="1" applyBorder="1">
      <alignment/>
      <protection/>
    </xf>
    <xf numFmtId="0" fontId="1" fillId="0" borderId="33" xfId="57" applyFont="1" applyBorder="1">
      <alignment/>
      <protection/>
    </xf>
    <xf numFmtId="0" fontId="1" fillId="0" borderId="33" xfId="57" applyFont="1" applyBorder="1" applyAlignment="1">
      <alignment wrapText="1"/>
      <protection/>
    </xf>
    <xf numFmtId="3" fontId="1" fillId="0" borderId="0" xfId="57" applyNumberFormat="1" applyFill="1">
      <alignment/>
      <protection/>
    </xf>
    <xf numFmtId="0" fontId="91" fillId="0" borderId="0" xfId="57" applyFont="1" applyFill="1" applyAlignment="1">
      <alignment horizontal="right"/>
      <protection/>
    </xf>
    <xf numFmtId="3" fontId="27" fillId="0" borderId="20" xfId="57" applyNumberFormat="1" applyFont="1" applyFill="1" applyBorder="1" applyAlignment="1">
      <alignment vertical="center"/>
      <protection/>
    </xf>
    <xf numFmtId="3" fontId="27" fillId="0" borderId="20" xfId="57" applyNumberFormat="1" applyFont="1" applyFill="1" applyBorder="1" applyAlignment="1">
      <alignment horizontal="right" vertical="center"/>
      <protection/>
    </xf>
    <xf numFmtId="3" fontId="27" fillId="0" borderId="24" xfId="57" applyNumberFormat="1" applyFont="1" applyFill="1" applyBorder="1" applyAlignment="1">
      <alignment horizontal="right" vertical="center"/>
      <protection/>
    </xf>
    <xf numFmtId="3" fontId="27" fillId="0" borderId="23" xfId="57" applyNumberFormat="1" applyFont="1" applyFill="1" applyBorder="1" applyAlignment="1">
      <alignment vertical="center"/>
      <protection/>
    </xf>
    <xf numFmtId="3" fontId="27" fillId="0" borderId="23" xfId="57" applyNumberFormat="1" applyFont="1" applyFill="1" applyBorder="1" applyAlignment="1">
      <alignment horizontal="right" vertical="center"/>
      <protection/>
    </xf>
    <xf numFmtId="3" fontId="27" fillId="0" borderId="26" xfId="57" applyNumberFormat="1" applyFont="1" applyFill="1" applyBorder="1" applyAlignment="1">
      <alignment vertical="center"/>
      <protection/>
    </xf>
    <xf numFmtId="3" fontId="27" fillId="0" borderId="26" xfId="57" applyNumberFormat="1" applyFont="1" applyFill="1" applyBorder="1" applyAlignment="1">
      <alignment horizontal="right" vertical="center"/>
      <protection/>
    </xf>
    <xf numFmtId="3" fontId="27" fillId="0" borderId="15" xfId="57" applyNumberFormat="1" applyFont="1" applyFill="1" applyBorder="1" applyAlignment="1">
      <alignment vertical="center"/>
      <protection/>
    </xf>
    <xf numFmtId="3" fontId="27" fillId="0" borderId="15" xfId="57" applyNumberFormat="1" applyFont="1" applyFill="1" applyBorder="1" applyAlignment="1">
      <alignment horizontal="right" vertical="center"/>
      <protection/>
    </xf>
    <xf numFmtId="3" fontId="27" fillId="0" borderId="16" xfId="57" applyNumberFormat="1" applyFont="1" applyFill="1" applyBorder="1" applyAlignment="1">
      <alignment horizontal="right" vertical="center"/>
      <protection/>
    </xf>
    <xf numFmtId="10" fontId="67" fillId="0" borderId="42" xfId="57" applyNumberFormat="1" applyFont="1" applyFill="1" applyBorder="1" applyAlignment="1">
      <alignment horizontal="center"/>
      <protection/>
    </xf>
    <xf numFmtId="0" fontId="33" fillId="0" borderId="23" xfId="58" applyFont="1" applyFill="1" applyBorder="1" applyAlignment="1">
      <alignment vertical="center" wrapText="1"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0" fillId="0" borderId="20" xfId="58" applyFont="1" applyFill="1" applyBorder="1" applyAlignment="1">
      <alignment horizontal="left" vertical="center" wrapText="1"/>
      <protection/>
    </xf>
    <xf numFmtId="0" fontId="0" fillId="0" borderId="32" xfId="58" applyFont="1" applyFill="1" applyBorder="1" applyAlignment="1">
      <alignment horizontal="center" vertical="center"/>
      <protection/>
    </xf>
    <xf numFmtId="3" fontId="7" fillId="0" borderId="25" xfId="58" applyNumberFormat="1" applyFont="1" applyFill="1" applyBorder="1" applyAlignment="1">
      <alignment horizontal="right" vertical="center"/>
      <protection/>
    </xf>
    <xf numFmtId="167" fontId="54" fillId="0" borderId="28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28" xfId="61" applyFont="1" applyFill="1" applyBorder="1" applyAlignment="1" applyProtection="1">
      <alignment horizontal="left" vertical="center" wrapText="1" indent="1"/>
      <protection/>
    </xf>
    <xf numFmtId="0" fontId="46" fillId="0" borderId="18" xfId="0" applyFont="1" applyFill="1" applyBorder="1" applyAlignment="1" applyProtection="1">
      <alignment horizontal="left" vertical="center" wrapText="1" indent="1"/>
      <protection/>
    </xf>
    <xf numFmtId="167" fontId="54" fillId="0" borderId="18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18" xfId="0" applyNumberFormat="1" applyFont="1" applyFill="1" applyBorder="1" applyAlignment="1" applyProtection="1">
      <alignment horizontal="right" vertical="center" wrapText="1" indent="1"/>
      <protection/>
    </xf>
    <xf numFmtId="10" fontId="54" fillId="0" borderId="41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41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17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23" xfId="0" applyFont="1" applyFill="1" applyBorder="1" applyAlignment="1" applyProtection="1">
      <alignment horizontal="left" vertical="center" wrapText="1" indent="1"/>
      <protection/>
    </xf>
    <xf numFmtId="167" fontId="54" fillId="0" borderId="23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23" xfId="0" applyNumberFormat="1" applyFont="1" applyFill="1" applyBorder="1" applyAlignment="1" applyProtection="1">
      <alignment horizontal="right" vertical="center" wrapText="1" indent="1"/>
      <protection/>
    </xf>
    <xf numFmtId="10" fontId="54" fillId="0" borderId="24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24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27" xfId="0" applyFont="1" applyFill="1" applyBorder="1" applyAlignment="1" applyProtection="1">
      <alignment horizontal="center" vertical="center" wrapText="1"/>
      <protection/>
    </xf>
    <xf numFmtId="0" fontId="46" fillId="0" borderId="26" xfId="0" applyFont="1" applyFill="1" applyBorder="1" applyAlignment="1" applyProtection="1">
      <alignment horizontal="left" vertical="center" wrapText="1" indent="1"/>
      <protection/>
    </xf>
    <xf numFmtId="167" fontId="54" fillId="0" borderId="26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26" xfId="0" applyNumberFormat="1" applyFont="1" applyFill="1" applyBorder="1" applyAlignment="1" applyProtection="1">
      <alignment horizontal="right" vertical="center" wrapText="1" indent="1"/>
      <protection/>
    </xf>
    <xf numFmtId="10" fontId="54" fillId="0" borderId="52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52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27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84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83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66" xfId="0" applyFont="1" applyFill="1" applyBorder="1" applyAlignment="1" applyProtection="1">
      <alignment horizontal="left" vertical="center" wrapText="1" indent="1"/>
      <protection/>
    </xf>
    <xf numFmtId="167" fontId="54" fillId="0" borderId="22" xfId="0" applyNumberFormat="1" applyFont="1" applyFill="1" applyBorder="1" applyAlignment="1" applyProtection="1">
      <alignment horizontal="right" vertical="center" wrapText="1" indent="1"/>
      <protection/>
    </xf>
    <xf numFmtId="10" fontId="54" fillId="0" borderId="16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86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15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16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64" xfId="0" applyFont="1" applyFill="1" applyBorder="1" applyAlignment="1" applyProtection="1">
      <alignment horizontal="left" vertical="center" wrapText="1" indent="1"/>
      <protection/>
    </xf>
    <xf numFmtId="0" fontId="46" fillId="0" borderId="58" xfId="0" applyFont="1" applyFill="1" applyBorder="1" applyAlignment="1" applyProtection="1">
      <alignment horizontal="left" vertical="center" wrapText="1" indent="1"/>
      <protection/>
    </xf>
    <xf numFmtId="0" fontId="46" fillId="0" borderId="55" xfId="0" applyFont="1" applyFill="1" applyBorder="1" applyAlignment="1" applyProtection="1">
      <alignment horizontal="left" vertical="center" wrapText="1" indent="1"/>
      <protection/>
    </xf>
    <xf numFmtId="167" fontId="46" fillId="0" borderId="17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12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22" xfId="0" applyFont="1" applyFill="1" applyBorder="1" applyAlignment="1" applyProtection="1">
      <alignment horizontal="center" vertical="center" wrapText="1"/>
      <protection/>
    </xf>
    <xf numFmtId="0" fontId="45" fillId="0" borderId="15" xfId="0" applyFont="1" applyFill="1" applyBorder="1" applyAlignment="1" applyProtection="1">
      <alignment horizontal="center" vertical="center" wrapText="1"/>
      <protection/>
    </xf>
    <xf numFmtId="3" fontId="7" fillId="0" borderId="20" xfId="0" applyNumberFormat="1" applyFont="1" applyFill="1" applyBorder="1" applyAlignment="1">
      <alignment horizontal="right" vertical="center" wrapText="1"/>
    </xf>
    <xf numFmtId="0" fontId="14" fillId="0" borderId="0" xfId="58" applyFont="1" applyAlignment="1">
      <alignment horizontal="center"/>
      <protection/>
    </xf>
    <xf numFmtId="2" fontId="38" fillId="0" borderId="24" xfId="59" applyNumberFormat="1" applyFont="1" applyFill="1" applyBorder="1" applyAlignment="1">
      <alignment horizontal="center" vertical="center" wrapText="1"/>
      <protection/>
    </xf>
    <xf numFmtId="2" fontId="36" fillId="0" borderId="43" xfId="59" applyNumberFormat="1" applyFont="1" applyBorder="1" applyAlignment="1">
      <alignment horizontal="center" vertical="center"/>
      <protection/>
    </xf>
    <xf numFmtId="3" fontId="0" fillId="0" borderId="6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58" applyFont="1" applyAlignment="1">
      <alignment wrapText="1"/>
      <protection/>
    </xf>
    <xf numFmtId="0" fontId="3" fillId="0" borderId="35" xfId="0" applyFont="1" applyFill="1" applyBorder="1" applyAlignment="1">
      <alignment horizontal="centerContinuous" vertical="center" wrapText="1"/>
    </xf>
    <xf numFmtId="3" fontId="3" fillId="0" borderId="45" xfId="0" applyNumberFormat="1" applyFont="1" applyFill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3" fontId="3" fillId="0" borderId="45" xfId="0" applyNumberFormat="1" applyFont="1" applyFill="1" applyBorder="1" applyAlignment="1">
      <alignment horizontal="right" vertical="center"/>
    </xf>
    <xf numFmtId="3" fontId="7" fillId="0" borderId="24" xfId="0" applyNumberFormat="1" applyFont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7" fillId="0" borderId="53" xfId="0" applyNumberFormat="1" applyFont="1" applyBorder="1" applyAlignment="1">
      <alignment vertical="center"/>
    </xf>
    <xf numFmtId="3" fontId="7" fillId="0" borderId="52" xfId="0" applyNumberFormat="1" applyFont="1" applyFill="1" applyBorder="1" applyAlignment="1">
      <alignment vertical="center"/>
    </xf>
    <xf numFmtId="0" fontId="4" fillId="0" borderId="53" xfId="0" applyFont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15" fillId="0" borderId="18" xfId="58" applyNumberFormat="1" applyFont="1" applyBorder="1" applyAlignment="1">
      <alignment vertical="center"/>
      <protection/>
    </xf>
    <xf numFmtId="3" fontId="15" fillId="0" borderId="23" xfId="58" applyNumberFormat="1" applyFont="1" applyBorder="1" applyAlignment="1">
      <alignment vertical="center"/>
      <protection/>
    </xf>
    <xf numFmtId="3" fontId="15" fillId="0" borderId="23" xfId="0" applyNumberFormat="1" applyFont="1" applyFill="1" applyBorder="1" applyAlignment="1">
      <alignment vertical="center"/>
    </xf>
    <xf numFmtId="3" fontId="15" fillId="0" borderId="20" xfId="0" applyNumberFormat="1" applyFont="1" applyFill="1" applyBorder="1" applyAlignment="1">
      <alignment horizontal="right" vertical="center"/>
    </xf>
    <xf numFmtId="3" fontId="15" fillId="0" borderId="23" xfId="0" applyNumberFormat="1" applyFont="1" applyFill="1" applyBorder="1" applyAlignment="1">
      <alignment horizontal="right" vertical="center"/>
    </xf>
    <xf numFmtId="3" fontId="15" fillId="0" borderId="23" xfId="58" applyNumberFormat="1" applyFont="1" applyFill="1" applyBorder="1" applyAlignment="1">
      <alignment vertical="center"/>
      <protection/>
    </xf>
    <xf numFmtId="3" fontId="15" fillId="0" borderId="23" xfId="58" applyNumberFormat="1" applyFont="1" applyFill="1" applyBorder="1" applyAlignment="1">
      <alignment horizontal="right" vertical="center"/>
      <protection/>
    </xf>
    <xf numFmtId="0" fontId="14" fillId="0" borderId="23" xfId="0" applyFont="1" applyFill="1" applyBorder="1" applyAlignment="1">
      <alignment vertical="center"/>
    </xf>
    <xf numFmtId="10" fontId="7" fillId="33" borderId="51" xfId="0" applyNumberFormat="1" applyFont="1" applyFill="1" applyBorder="1" applyAlignment="1">
      <alignment horizontal="right" vertical="center" wrapText="1"/>
    </xf>
    <xf numFmtId="10" fontId="7" fillId="0" borderId="41" xfId="0" applyNumberFormat="1" applyFont="1" applyFill="1" applyBorder="1" applyAlignment="1">
      <alignment horizontal="right" vertical="center"/>
    </xf>
    <xf numFmtId="3" fontId="7" fillId="33" borderId="24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Border="1" applyAlignment="1">
      <alignment vertical="center"/>
    </xf>
    <xf numFmtId="3" fontId="3" fillId="0" borderId="50" xfId="0" applyNumberFormat="1" applyFont="1" applyBorder="1" applyAlignment="1">
      <alignment vertical="center"/>
    </xf>
    <xf numFmtId="10" fontId="3" fillId="0" borderId="39" xfId="0" applyNumberFormat="1" applyFont="1" applyFill="1" applyBorder="1" applyAlignment="1">
      <alignment horizontal="centerContinuous" vertical="center" wrapText="1"/>
    </xf>
    <xf numFmtId="10" fontId="7" fillId="0" borderId="24" xfId="0" applyNumberFormat="1" applyFont="1" applyBorder="1" applyAlignment="1">
      <alignment vertical="center"/>
    </xf>
    <xf numFmtId="10" fontId="7" fillId="0" borderId="53" xfId="0" applyNumberFormat="1" applyFont="1" applyBorder="1" applyAlignment="1">
      <alignment vertical="center"/>
    </xf>
    <xf numFmtId="10" fontId="4" fillId="0" borderId="53" xfId="0" applyNumberFormat="1" applyFont="1" applyBorder="1" applyAlignment="1">
      <alignment vertical="center"/>
    </xf>
    <xf numFmtId="10" fontId="7" fillId="0" borderId="16" xfId="0" applyNumberFormat="1" applyFont="1" applyFill="1" applyBorder="1" applyAlignment="1">
      <alignment vertical="center"/>
    </xf>
    <xf numFmtId="0" fontId="54" fillId="0" borderId="25" xfId="0" applyFont="1" applyFill="1" applyBorder="1" applyAlignment="1" applyProtection="1">
      <alignment horizontal="center" vertical="center" wrapText="1"/>
      <protection/>
    </xf>
    <xf numFmtId="0" fontId="46" fillId="0" borderId="20" xfId="0" applyFont="1" applyFill="1" applyBorder="1" applyAlignment="1" applyProtection="1">
      <alignment horizontal="left" vertical="center" wrapText="1" indent="1"/>
      <protection/>
    </xf>
    <xf numFmtId="167" fontId="54" fillId="0" borderId="20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20" xfId="0" applyNumberFormat="1" applyFont="1" applyFill="1" applyBorder="1" applyAlignment="1" applyProtection="1">
      <alignment horizontal="right" vertical="center" wrapText="1" indent="1"/>
      <protection/>
    </xf>
    <xf numFmtId="10" fontId="54" fillId="0" borderId="51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51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77" fillId="0" borderId="33" xfId="0" applyFont="1" applyBorder="1" applyAlignment="1">
      <alignment vertical="center" wrapText="1"/>
    </xf>
    <xf numFmtId="0" fontId="77" fillId="0" borderId="26" xfId="0" applyFont="1" applyBorder="1" applyAlignment="1">
      <alignment horizontal="center" vertical="center" wrapText="1"/>
    </xf>
    <xf numFmtId="3" fontId="33" fillId="0" borderId="26" xfId="58" applyNumberFormat="1" applyFont="1" applyFill="1" applyBorder="1" applyAlignment="1">
      <alignment vertical="center"/>
      <protection/>
    </xf>
    <xf numFmtId="10" fontId="33" fillId="0" borderId="26" xfId="58" applyNumberFormat="1" applyFont="1" applyBorder="1" applyAlignment="1">
      <alignment horizontal="right" vertical="center" wrapText="1"/>
      <protection/>
    </xf>
    <xf numFmtId="0" fontId="42" fillId="0" borderId="0" xfId="58" applyFont="1">
      <alignment/>
      <protection/>
    </xf>
    <xf numFmtId="3" fontId="42" fillId="0" borderId="0" xfId="58" applyNumberFormat="1" applyFont="1">
      <alignment/>
      <protection/>
    </xf>
    <xf numFmtId="3" fontId="42" fillId="35" borderId="58" xfId="58" applyNumberFormat="1" applyFont="1" applyFill="1" applyBorder="1" applyAlignment="1">
      <alignment horizontal="right"/>
      <protection/>
    </xf>
    <xf numFmtId="3" fontId="14" fillId="0" borderId="0" xfId="58" applyNumberFormat="1" applyFont="1" applyAlignment="1">
      <alignment horizontal="center"/>
      <protection/>
    </xf>
    <xf numFmtId="3" fontId="42" fillId="35" borderId="55" xfId="58" applyNumberFormat="1" applyFont="1" applyFill="1" applyBorder="1" applyAlignment="1">
      <alignment horizontal="right"/>
      <protection/>
    </xf>
    <xf numFmtId="3" fontId="42" fillId="35" borderId="26" xfId="58" applyNumberFormat="1" applyFont="1" applyFill="1" applyBorder="1" applyAlignment="1">
      <alignment horizontal="right"/>
      <protection/>
    </xf>
    <xf numFmtId="3" fontId="15" fillId="0" borderId="0" xfId="58" applyNumberFormat="1" applyFont="1" applyFill="1">
      <alignment/>
      <protection/>
    </xf>
    <xf numFmtId="3" fontId="42" fillId="0" borderId="55" xfId="58" applyNumberFormat="1" applyFont="1" applyFill="1" applyBorder="1" applyAlignment="1">
      <alignment horizontal="right"/>
      <protection/>
    </xf>
    <xf numFmtId="3" fontId="42" fillId="0" borderId="26" xfId="58" applyNumberFormat="1" applyFont="1" applyFill="1" applyBorder="1" applyAlignment="1">
      <alignment horizontal="right"/>
      <protection/>
    </xf>
    <xf numFmtId="3" fontId="128" fillId="0" borderId="0" xfId="0" applyNumberFormat="1" applyFont="1" applyBorder="1" applyAlignment="1">
      <alignment/>
    </xf>
    <xf numFmtId="0" fontId="129" fillId="0" borderId="0" xfId="0" applyFont="1" applyAlignment="1">
      <alignment/>
    </xf>
    <xf numFmtId="3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23" xfId="0" applyNumberFormat="1" applyFont="1" applyFill="1" applyBorder="1" applyAlignment="1" applyProtection="1">
      <alignment horizontal="right" vertical="center" wrapText="1"/>
      <protection locked="0"/>
    </xf>
    <xf numFmtId="10" fontId="7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0" xfId="0" applyNumberFormat="1" applyFont="1" applyFill="1" applyBorder="1" applyAlignment="1" applyProtection="1">
      <alignment vertical="center"/>
      <protection locked="0"/>
    </xf>
    <xf numFmtId="3" fontId="7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5" xfId="0" applyNumberFormat="1" applyFont="1" applyFill="1" applyBorder="1" applyAlignment="1" applyProtection="1">
      <alignment horizontal="right" vertical="center" wrapText="1"/>
      <protection locked="0"/>
    </xf>
    <xf numFmtId="10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 locked="0"/>
    </xf>
    <xf numFmtId="3" fontId="7" fillId="0" borderId="23" xfId="0" applyNumberFormat="1" applyFont="1" applyFill="1" applyBorder="1" applyAlignment="1" applyProtection="1">
      <alignment horizontal="right" vertical="center"/>
      <protection locked="0"/>
    </xf>
    <xf numFmtId="10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22" xfId="0" applyNumberFormat="1" applyFont="1" applyFill="1" applyBorder="1" applyAlignment="1" applyProtection="1">
      <alignment horizontal="right" vertical="center"/>
      <protection locked="0"/>
    </xf>
    <xf numFmtId="3" fontId="7" fillId="0" borderId="15" xfId="0" applyNumberFormat="1" applyFont="1" applyFill="1" applyBorder="1" applyAlignment="1" applyProtection="1">
      <alignment horizontal="right" vertical="center"/>
      <protection locked="0"/>
    </xf>
    <xf numFmtId="3" fontId="7" fillId="0" borderId="17" xfId="0" applyNumberFormat="1" applyFont="1" applyFill="1" applyBorder="1" applyAlignment="1" applyProtection="1">
      <alignment horizontal="right" vertical="center"/>
      <protection locked="0"/>
    </xf>
    <xf numFmtId="3" fontId="7" fillId="0" borderId="18" xfId="0" applyNumberFormat="1" applyFont="1" applyFill="1" applyBorder="1" applyAlignment="1" applyProtection="1">
      <alignment horizontal="right" vertical="center"/>
      <protection locked="0"/>
    </xf>
    <xf numFmtId="3" fontId="7" fillId="0" borderId="20" xfId="0" applyNumberFormat="1" applyFont="1" applyFill="1" applyBorder="1" applyAlignment="1" applyProtection="1">
      <alignment horizontal="right" vertical="center"/>
      <protection locked="0"/>
    </xf>
    <xf numFmtId="10" fontId="7" fillId="0" borderId="51" xfId="0" applyNumberFormat="1" applyFont="1" applyFill="1" applyBorder="1" applyAlignment="1" applyProtection="1">
      <alignment horizontal="right" vertical="center"/>
      <protection locked="0"/>
    </xf>
    <xf numFmtId="3" fontId="7" fillId="0" borderId="25" xfId="0" applyNumberFormat="1" applyFont="1" applyFill="1" applyBorder="1" applyAlignment="1" applyProtection="1">
      <alignment horizontal="right" vertical="center"/>
      <protection locked="0"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10" fontId="7" fillId="0" borderId="24" xfId="0" applyNumberFormat="1" applyFont="1" applyFill="1" applyBorder="1" applyAlignment="1" applyProtection="1">
      <alignment vertical="center"/>
      <protection locked="0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3" fontId="7" fillId="0" borderId="27" xfId="0" applyNumberFormat="1" applyFont="1" applyFill="1" applyBorder="1" applyAlignment="1" applyProtection="1">
      <alignment vertical="center"/>
      <protection locked="0"/>
    </xf>
    <xf numFmtId="3" fontId="7" fillId="0" borderId="26" xfId="0" applyNumberFormat="1" applyFont="1" applyFill="1" applyBorder="1" applyAlignment="1" applyProtection="1">
      <alignment vertical="center"/>
      <protection locked="0"/>
    </xf>
    <xf numFmtId="10" fontId="7" fillId="0" borderId="52" xfId="0" applyNumberFormat="1" applyFont="1" applyFill="1" applyBorder="1" applyAlignment="1" applyProtection="1">
      <alignment vertical="center"/>
      <protection locked="0"/>
    </xf>
    <xf numFmtId="3" fontId="130" fillId="0" borderId="0" xfId="58" applyNumberFormat="1" applyFont="1" applyFill="1" applyBorder="1" applyAlignment="1">
      <alignment horizontal="right" vertical="center"/>
      <protection/>
    </xf>
    <xf numFmtId="0" fontId="131" fillId="0" borderId="0" xfId="58" applyFont="1" applyAlignment="1">
      <alignment vertical="center"/>
      <protection/>
    </xf>
    <xf numFmtId="0" fontId="131" fillId="0" borderId="0" xfId="58" applyFont="1" applyAlignment="1">
      <alignment vertical="center"/>
      <protection/>
    </xf>
    <xf numFmtId="0" fontId="131" fillId="0" borderId="0" xfId="58" applyFont="1">
      <alignment/>
      <protection/>
    </xf>
    <xf numFmtId="0" fontId="132" fillId="0" borderId="0" xfId="58" applyFont="1">
      <alignment/>
      <protection/>
    </xf>
    <xf numFmtId="3" fontId="13" fillId="0" borderId="40" xfId="58" applyNumberFormat="1" applyFont="1" applyFill="1" applyBorder="1" applyAlignment="1">
      <alignment vertical="center"/>
      <protection/>
    </xf>
    <xf numFmtId="3" fontId="11" fillId="0" borderId="40" xfId="58" applyNumberFormat="1" applyBorder="1" applyAlignment="1">
      <alignment vertical="center"/>
      <protection/>
    </xf>
    <xf numFmtId="3" fontId="11" fillId="0" borderId="19" xfId="58" applyNumberFormat="1" applyFont="1" applyBorder="1" applyAlignment="1">
      <alignment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left" wrapText="1"/>
    </xf>
    <xf numFmtId="0" fontId="7" fillId="0" borderId="90" xfId="0" applyFont="1" applyBorder="1" applyAlignment="1">
      <alignment horizontal="left" wrapText="1"/>
    </xf>
    <xf numFmtId="0" fontId="3" fillId="0" borderId="35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35" xfId="0" applyNumberFormat="1" applyFont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 wrapText="1"/>
    </xf>
    <xf numFmtId="0" fontId="7" fillId="0" borderId="87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wrapText="1"/>
    </xf>
    <xf numFmtId="0" fontId="7" fillId="0" borderId="31" xfId="0" applyFont="1" applyBorder="1" applyAlignment="1">
      <alignment wrapText="1"/>
    </xf>
    <xf numFmtId="0" fontId="7" fillId="0" borderId="62" xfId="0" applyFont="1" applyBorder="1" applyAlignment="1">
      <alignment wrapText="1"/>
    </xf>
    <xf numFmtId="0" fontId="7" fillId="0" borderId="59" xfId="0" applyFont="1" applyBorder="1" applyAlignment="1">
      <alignment horizontal="left" wrapText="1"/>
    </xf>
    <xf numFmtId="0" fontId="7" fillId="0" borderId="87" xfId="0" applyFont="1" applyBorder="1" applyAlignment="1">
      <alignment horizontal="left" wrapText="1"/>
    </xf>
    <xf numFmtId="0" fontId="7" fillId="0" borderId="47" xfId="0" applyFont="1" applyFill="1" applyBorder="1" applyAlignment="1">
      <alignment horizontal="left" vertical="center" wrapText="1"/>
    </xf>
    <xf numFmtId="49" fontId="41" fillId="0" borderId="0" xfId="0" applyNumberFormat="1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49" fontId="3" fillId="0" borderId="35" xfId="0" applyNumberFormat="1" applyFont="1" applyBorder="1" applyAlignment="1">
      <alignment horizontal="left" vertical="center"/>
    </xf>
    <xf numFmtId="0" fontId="30" fillId="0" borderId="64" xfId="61" applyFont="1" applyFill="1" applyBorder="1" applyAlignment="1" applyProtection="1">
      <alignment horizontal="left" vertical="center" wrapText="1"/>
      <protection/>
    </xf>
    <xf numFmtId="0" fontId="30" fillId="0" borderId="47" xfId="61" applyFont="1" applyFill="1" applyBorder="1" applyAlignment="1" applyProtection="1">
      <alignment horizontal="left" vertical="center" wrapText="1"/>
      <protection/>
    </xf>
    <xf numFmtId="0" fontId="30" fillId="0" borderId="84" xfId="61" applyFont="1" applyFill="1" applyBorder="1" applyAlignment="1" applyProtection="1">
      <alignment horizontal="left" vertical="center" wrapText="1"/>
      <protection/>
    </xf>
    <xf numFmtId="49" fontId="7" fillId="0" borderId="55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left" vertical="center"/>
    </xf>
    <xf numFmtId="49" fontId="3" fillId="0" borderId="60" xfId="0" applyNumberFormat="1" applyFont="1" applyBorder="1" applyAlignment="1">
      <alignment horizontal="center" vertical="center"/>
    </xf>
    <xf numFmtId="167" fontId="61" fillId="0" borderId="10" xfId="61" applyNumberFormat="1" applyFont="1" applyFill="1" applyBorder="1" applyAlignment="1" applyProtection="1">
      <alignment horizontal="left" vertical="center"/>
      <protection/>
    </xf>
    <xf numFmtId="0" fontId="47" fillId="0" borderId="0" xfId="61" applyFont="1" applyFill="1" applyAlignment="1">
      <alignment horizontal="center"/>
      <protection/>
    </xf>
    <xf numFmtId="0" fontId="7" fillId="0" borderId="31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/>
    </xf>
    <xf numFmtId="0" fontId="44" fillId="0" borderId="15" xfId="61" applyFont="1" applyFill="1" applyBorder="1" applyAlignment="1">
      <alignment horizontal="left"/>
      <protection/>
    </xf>
    <xf numFmtId="0" fontId="30" fillId="0" borderId="58" xfId="61" applyFont="1" applyFill="1" applyBorder="1" applyAlignment="1" applyProtection="1">
      <alignment horizontal="left" vertical="center" wrapText="1"/>
      <protection/>
    </xf>
    <xf numFmtId="0" fontId="30" fillId="0" borderId="31" xfId="61" applyFont="1" applyFill="1" applyBorder="1" applyAlignment="1" applyProtection="1">
      <alignment horizontal="left" vertical="center" wrapText="1"/>
      <protection/>
    </xf>
    <xf numFmtId="0" fontId="30" fillId="0" borderId="83" xfId="61" applyFont="1" applyFill="1" applyBorder="1" applyAlignment="1" applyProtection="1">
      <alignment horizontal="left" vertical="center" wrapText="1"/>
      <protection/>
    </xf>
    <xf numFmtId="0" fontId="30" fillId="0" borderId="66" xfId="61" applyFont="1" applyFill="1" applyBorder="1" applyAlignment="1" applyProtection="1">
      <alignment horizontal="left" vertical="center" wrapText="1"/>
      <protection/>
    </xf>
    <xf numFmtId="0" fontId="30" fillId="0" borderId="59" xfId="61" applyFont="1" applyFill="1" applyBorder="1" applyAlignment="1" applyProtection="1">
      <alignment horizontal="left" vertical="center" wrapText="1"/>
      <protection/>
    </xf>
    <xf numFmtId="0" fontId="30" fillId="0" borderId="86" xfId="61" applyFont="1" applyFill="1" applyBorder="1" applyAlignment="1" applyProtection="1">
      <alignment horizontal="left" vertical="center" wrapText="1"/>
      <protection/>
    </xf>
    <xf numFmtId="0" fontId="28" fillId="0" borderId="18" xfId="61" applyFont="1" applyFill="1" applyBorder="1" applyAlignment="1">
      <alignment horizontal="left"/>
      <protection/>
    </xf>
    <xf numFmtId="0" fontId="30" fillId="0" borderId="23" xfId="61" applyFont="1" applyFill="1" applyBorder="1" applyAlignment="1">
      <alignment horizontal="left"/>
      <protection/>
    </xf>
    <xf numFmtId="0" fontId="44" fillId="0" borderId="23" xfId="61" applyFont="1" applyFill="1" applyBorder="1" applyAlignment="1">
      <alignment horizontal="left"/>
      <protection/>
    </xf>
    <xf numFmtId="0" fontId="47" fillId="0" borderId="0" xfId="61" applyFont="1" applyFill="1" applyAlignment="1">
      <alignment horizontal="center" wrapText="1"/>
      <protection/>
    </xf>
    <xf numFmtId="0" fontId="47" fillId="0" borderId="0" xfId="61" applyFont="1" applyFill="1" applyBorder="1" applyAlignment="1">
      <alignment horizontal="center" wrapText="1"/>
      <protection/>
    </xf>
    <xf numFmtId="0" fontId="61" fillId="0" borderId="0" xfId="61" applyFont="1" applyFill="1" applyBorder="1" applyAlignment="1">
      <alignment horizontal="left"/>
      <protection/>
    </xf>
    <xf numFmtId="0" fontId="28" fillId="0" borderId="54" xfId="61" applyFont="1" applyFill="1" applyBorder="1" applyAlignment="1" applyProtection="1">
      <alignment horizontal="left" vertical="center" wrapText="1"/>
      <protection/>
    </xf>
    <xf numFmtId="0" fontId="28" fillId="0" borderId="35" xfId="61" applyFont="1" applyFill="1" applyBorder="1" applyAlignment="1" applyProtection="1">
      <alignment horizontal="left" vertical="center" wrapText="1"/>
      <protection/>
    </xf>
    <xf numFmtId="0" fontId="28" fillId="0" borderId="45" xfId="61" applyFont="1" applyFill="1" applyBorder="1" applyAlignment="1" applyProtection="1">
      <alignment horizontal="left" vertical="center" wrapText="1"/>
      <protection/>
    </xf>
    <xf numFmtId="167" fontId="61" fillId="0" borderId="0" xfId="61" applyNumberFormat="1" applyFont="1" applyFill="1" applyBorder="1" applyAlignment="1" applyProtection="1">
      <alignment horizontal="left" vertical="center"/>
      <protection/>
    </xf>
    <xf numFmtId="0" fontId="30" fillId="0" borderId="65" xfId="61" applyFont="1" applyFill="1" applyBorder="1" applyAlignment="1" applyProtection="1">
      <alignment horizontal="left" vertical="center" wrapText="1"/>
      <protection/>
    </xf>
    <xf numFmtId="0" fontId="30" fillId="0" borderId="10" xfId="61" applyFont="1" applyFill="1" applyBorder="1" applyAlignment="1" applyProtection="1">
      <alignment horizontal="left" vertical="center" wrapText="1"/>
      <protection/>
    </xf>
    <xf numFmtId="0" fontId="30" fillId="0" borderId="85" xfId="61" applyFont="1" applyFill="1" applyBorder="1" applyAlignment="1" applyProtection="1">
      <alignment horizontal="left" vertical="center" wrapText="1"/>
      <protection/>
    </xf>
    <xf numFmtId="0" fontId="10" fillId="0" borderId="0" xfId="58" applyFont="1" applyAlignment="1">
      <alignment horizontal="right" vertical="center"/>
      <protection/>
    </xf>
    <xf numFmtId="0" fontId="22" fillId="0" borderId="0" xfId="58" applyFont="1" applyAlignment="1">
      <alignment horizontal="center" vertical="center"/>
      <protection/>
    </xf>
    <xf numFmtId="0" fontId="23" fillId="0" borderId="10" xfId="58" applyFont="1" applyBorder="1" applyAlignment="1">
      <alignment horizontal="center" vertical="center"/>
      <protection/>
    </xf>
    <xf numFmtId="0" fontId="23" fillId="0" borderId="0" xfId="58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right" vertical="center"/>
    </xf>
    <xf numFmtId="0" fontId="7" fillId="0" borderId="32" xfId="0" applyFont="1" applyFill="1" applyBorder="1" applyAlignment="1">
      <alignment horizontal="left" vertical="center"/>
    </xf>
    <xf numFmtId="167" fontId="63" fillId="0" borderId="0" xfId="0" applyNumberFormat="1" applyFont="1" applyFill="1" applyAlignment="1">
      <alignment horizontal="right" vertical="center" wrapText="1"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50" fillId="0" borderId="45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50" fillId="0" borderId="54" xfId="0" applyFont="1" applyFill="1" applyBorder="1" applyAlignment="1" applyProtection="1">
      <alignment horizontal="center" vertical="center" wrapText="1"/>
      <protection/>
    </xf>
    <xf numFmtId="0" fontId="50" fillId="0" borderId="35" xfId="0" applyFont="1" applyFill="1" applyBorder="1" applyAlignment="1" applyProtection="1">
      <alignment horizontal="center" vertical="center" wrapText="1"/>
      <protection/>
    </xf>
    <xf numFmtId="0" fontId="50" fillId="0" borderId="13" xfId="0" applyFont="1" applyFill="1" applyBorder="1" applyAlignment="1" applyProtection="1">
      <alignment horizontal="center" vertical="center" wrapText="1"/>
      <protection/>
    </xf>
    <xf numFmtId="0" fontId="50" fillId="0" borderId="14" xfId="0" applyFont="1" applyFill="1" applyBorder="1" applyAlignment="1" applyProtection="1">
      <alignment horizontal="center" vertical="center" wrapText="1"/>
      <protection/>
    </xf>
    <xf numFmtId="0" fontId="50" fillId="0" borderId="39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5" fillId="0" borderId="64" xfId="59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/>
    </xf>
    <xf numFmtId="0" fontId="0" fillId="0" borderId="90" xfId="0" applyBorder="1" applyAlignment="1">
      <alignment/>
    </xf>
    <xf numFmtId="1" fontId="36" fillId="0" borderId="11" xfId="59" applyNumberFormat="1" applyFont="1" applyBorder="1" applyAlignment="1">
      <alignment horizontal="center" vertical="center" wrapText="1"/>
      <protection/>
    </xf>
    <xf numFmtId="1" fontId="36" fillId="0" borderId="35" xfId="59" applyNumberFormat="1" applyFont="1" applyBorder="1" applyAlignment="1">
      <alignment horizontal="center" vertical="center" wrapText="1"/>
      <protection/>
    </xf>
    <xf numFmtId="1" fontId="36" fillId="0" borderId="46" xfId="59" applyNumberFormat="1" applyFont="1" applyBorder="1" applyAlignment="1">
      <alignment horizontal="center" vertical="center" wrapText="1"/>
      <protection/>
    </xf>
    <xf numFmtId="0" fontId="65" fillId="0" borderId="0" xfId="59" applyFont="1" applyAlignment="1">
      <alignment horizontal="right" vertical="center"/>
      <protection/>
    </xf>
    <xf numFmtId="0" fontId="35" fillId="0" borderId="0" xfId="59" applyFont="1" applyAlignment="1">
      <alignment horizontal="center" vertical="center"/>
      <protection/>
    </xf>
    <xf numFmtId="16" fontId="35" fillId="0" borderId="0" xfId="59" applyNumberFormat="1" applyFont="1" applyBorder="1" applyAlignment="1">
      <alignment horizontal="center" vertical="center" wrapText="1"/>
      <protection/>
    </xf>
    <xf numFmtId="0" fontId="25" fillId="0" borderId="72" xfId="59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>
      <alignment horizontal="left" vertical="center"/>
      <protection/>
    </xf>
    <xf numFmtId="0" fontId="25" fillId="0" borderId="35" xfId="59" applyFont="1" applyBorder="1" applyAlignment="1">
      <alignment horizontal="left" vertical="center"/>
      <protection/>
    </xf>
    <xf numFmtId="0" fontId="25" fillId="0" borderId="45" xfId="59" applyFont="1" applyBorder="1" applyAlignment="1">
      <alignment horizontal="left" vertical="center"/>
      <protection/>
    </xf>
    <xf numFmtId="0" fontId="37" fillId="0" borderId="0" xfId="59" applyFont="1" applyAlignment="1">
      <alignment horizontal="center" vertical="center"/>
      <protection/>
    </xf>
    <xf numFmtId="0" fontId="25" fillId="0" borderId="44" xfId="59" applyFont="1" applyBorder="1" applyAlignment="1">
      <alignment horizontal="center" vertical="center" wrapText="1"/>
      <protection/>
    </xf>
    <xf numFmtId="0" fontId="25" fillId="0" borderId="36" xfId="59" applyFont="1" applyBorder="1" applyAlignment="1">
      <alignment horizontal="center" vertical="center" wrapText="1"/>
      <protection/>
    </xf>
    <xf numFmtId="0" fontId="37" fillId="0" borderId="17" xfId="59" applyFont="1" applyBorder="1" applyAlignment="1">
      <alignment horizontal="center" vertical="center" wrapText="1"/>
      <protection/>
    </xf>
    <xf numFmtId="0" fontId="37" fillId="0" borderId="41" xfId="59" applyFont="1" applyBorder="1" applyAlignment="1">
      <alignment horizontal="center" vertical="center" wrapText="1"/>
      <protection/>
    </xf>
    <xf numFmtId="3" fontId="16" fillId="33" borderId="13" xfId="58" applyNumberFormat="1" applyFont="1" applyFill="1" applyBorder="1" applyAlignment="1">
      <alignment horizontal="center" vertical="center"/>
      <protection/>
    </xf>
    <xf numFmtId="3" fontId="16" fillId="33" borderId="14" xfId="58" applyNumberFormat="1" applyFont="1" applyFill="1" applyBorder="1" applyAlignment="1">
      <alignment horizontal="center" vertical="center"/>
      <protection/>
    </xf>
    <xf numFmtId="3" fontId="16" fillId="33" borderId="39" xfId="58" applyNumberFormat="1" applyFont="1" applyFill="1" applyBorder="1" applyAlignment="1">
      <alignment horizontal="center" vertic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0" fontId="16" fillId="33" borderId="39" xfId="58" applyFont="1" applyFill="1" applyBorder="1" applyAlignment="1">
      <alignment horizontal="center" vertical="center"/>
      <protection/>
    </xf>
    <xf numFmtId="0" fontId="12" fillId="0" borderId="11" xfId="58" applyFont="1" applyBorder="1" applyAlignment="1">
      <alignment horizontal="center" vertical="center"/>
      <protection/>
    </xf>
    <xf numFmtId="0" fontId="12" fillId="0" borderId="45" xfId="58" applyFont="1" applyBorder="1" applyAlignment="1">
      <alignment horizontal="center" vertical="center"/>
      <protection/>
    </xf>
    <xf numFmtId="0" fontId="14" fillId="0" borderId="0" xfId="58" applyFont="1" applyAlignment="1">
      <alignment horizontal="center" vertical="center"/>
      <protection/>
    </xf>
    <xf numFmtId="0" fontId="12" fillId="0" borderId="35" xfId="58" applyFont="1" applyBorder="1" applyAlignment="1">
      <alignment horizontal="center" vertical="center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45" xfId="58" applyFont="1" applyFill="1" applyBorder="1" applyAlignment="1">
      <alignment horizontal="center" vertical="center"/>
      <protection/>
    </xf>
    <xf numFmtId="0" fontId="17" fillId="0" borderId="0" xfId="58" applyFont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7" fillId="0" borderId="10" xfId="58" applyFont="1" applyBorder="1" applyAlignment="1">
      <alignment horizontal="right"/>
      <protection/>
    </xf>
    <xf numFmtId="0" fontId="79" fillId="0" borderId="35" xfId="60" applyFont="1" applyBorder="1" applyAlignment="1">
      <alignment horizontal="center" vertical="center" wrapText="1"/>
      <protection/>
    </xf>
    <xf numFmtId="0" fontId="77" fillId="0" borderId="31" xfId="60" applyFont="1" applyFill="1" applyBorder="1" applyAlignment="1">
      <alignment horizontal="left"/>
      <protection/>
    </xf>
    <xf numFmtId="0" fontId="77" fillId="0" borderId="58" xfId="60" applyFont="1" applyFill="1" applyBorder="1" applyAlignment="1">
      <alignment horizontal="left" vertical="center" wrapText="1"/>
      <protection/>
    </xf>
    <xf numFmtId="0" fontId="77" fillId="0" borderId="31" xfId="60" applyFont="1" applyFill="1" applyBorder="1" applyAlignment="1">
      <alignment horizontal="left" vertical="center" wrapText="1"/>
      <protection/>
    </xf>
    <xf numFmtId="166" fontId="77" fillId="0" borderId="31" xfId="60" applyNumberFormat="1" applyFont="1" applyBorder="1" applyAlignment="1">
      <alignment horizontal="left" wrapText="1"/>
      <protection/>
    </xf>
    <xf numFmtId="166" fontId="77" fillId="0" borderId="58" xfId="60" applyNumberFormat="1" applyFont="1" applyBorder="1" applyAlignment="1">
      <alignment horizontal="left" wrapText="1"/>
      <protection/>
    </xf>
    <xf numFmtId="166" fontId="77" fillId="0" borderId="66" xfId="60" applyNumberFormat="1" applyFont="1" applyBorder="1" applyAlignment="1">
      <alignment horizontal="left" wrapText="1"/>
      <protection/>
    </xf>
    <xf numFmtId="166" fontId="77" fillId="0" borderId="59" xfId="60" applyNumberFormat="1" applyFont="1" applyBorder="1" applyAlignment="1">
      <alignment horizontal="left" wrapText="1"/>
      <protection/>
    </xf>
    <xf numFmtId="0" fontId="77" fillId="0" borderId="47" xfId="60" applyFont="1" applyFill="1" applyBorder="1" applyAlignment="1">
      <alignment horizontal="left"/>
      <protection/>
    </xf>
    <xf numFmtId="3" fontId="17" fillId="0" borderId="0" xfId="58" applyNumberFormat="1" applyFont="1" applyAlignment="1">
      <alignment horizontal="right"/>
      <protection/>
    </xf>
    <xf numFmtId="0" fontId="74" fillId="0" borderId="0" xfId="58" applyFont="1" applyAlignment="1">
      <alignment horizontal="center"/>
      <protection/>
    </xf>
    <xf numFmtId="0" fontId="75" fillId="0" borderId="0" xfId="58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66" fontId="76" fillId="0" borderId="35" xfId="60" applyNumberFormat="1" applyFont="1" applyBorder="1" applyAlignment="1">
      <alignment horizontal="center" vertical="center" wrapText="1"/>
      <protection/>
    </xf>
    <xf numFmtId="3" fontId="76" fillId="0" borderId="13" xfId="60" applyNumberFormat="1" applyFont="1" applyBorder="1" applyAlignment="1">
      <alignment horizontal="center" vertical="center" wrapText="1"/>
      <protection/>
    </xf>
    <xf numFmtId="3" fontId="76" fillId="0" borderId="14" xfId="60" applyNumberFormat="1" applyFont="1" applyBorder="1" applyAlignment="1">
      <alignment horizontal="center" vertical="center" wrapText="1"/>
      <protection/>
    </xf>
    <xf numFmtId="3" fontId="76" fillId="0" borderId="39" xfId="60" applyNumberFormat="1" applyFont="1" applyBorder="1" applyAlignment="1">
      <alignment horizontal="center" vertical="center" wrapText="1"/>
      <protection/>
    </xf>
    <xf numFmtId="3" fontId="92" fillId="0" borderId="10" xfId="58" applyNumberFormat="1" applyFont="1" applyBorder="1" applyAlignment="1">
      <alignment horizontal="right"/>
      <protection/>
    </xf>
    <xf numFmtId="0" fontId="80" fillId="0" borderId="10" xfId="58" applyFont="1" applyBorder="1" applyAlignment="1">
      <alignment horizontal="center" vertical="center" wrapText="1"/>
      <protection/>
    </xf>
    <xf numFmtId="0" fontId="24" fillId="34" borderId="72" xfId="58" applyFont="1" applyFill="1" applyBorder="1" applyAlignment="1">
      <alignment horizontal="center" vertical="center" wrapText="1"/>
      <protection/>
    </xf>
    <xf numFmtId="0" fontId="24" fillId="34" borderId="21" xfId="58" applyFont="1" applyFill="1" applyBorder="1" applyAlignment="1">
      <alignment horizontal="center" vertical="center" wrapText="1"/>
      <protection/>
    </xf>
    <xf numFmtId="0" fontId="24" fillId="34" borderId="79" xfId="58" applyFont="1" applyFill="1" applyBorder="1" applyAlignment="1">
      <alignment horizontal="center" vertical="center" wrapText="1"/>
      <protection/>
    </xf>
    <xf numFmtId="0" fontId="24" fillId="34" borderId="38" xfId="58" applyFont="1" applyFill="1" applyBorder="1" applyAlignment="1">
      <alignment horizontal="center" vertical="center" wrapText="1"/>
      <protection/>
    </xf>
    <xf numFmtId="0" fontId="24" fillId="34" borderId="28" xfId="58" applyFont="1" applyFill="1" applyBorder="1" applyAlignment="1">
      <alignment horizontal="center" vertical="center" wrapText="1"/>
      <protection/>
    </xf>
    <xf numFmtId="0" fontId="24" fillId="34" borderId="91" xfId="58" applyFont="1" applyFill="1" applyBorder="1" applyAlignment="1">
      <alignment horizontal="center" vertical="center" wrapText="1"/>
      <protection/>
    </xf>
    <xf numFmtId="3" fontId="24" fillId="34" borderId="63" xfId="58" applyNumberFormat="1" applyFont="1" applyFill="1" applyBorder="1" applyAlignment="1">
      <alignment horizontal="center" vertical="center" wrapText="1"/>
      <protection/>
    </xf>
    <xf numFmtId="3" fontId="24" fillId="34" borderId="60" xfId="58" applyNumberFormat="1" applyFont="1" applyFill="1" applyBorder="1" applyAlignment="1">
      <alignment horizontal="center" vertical="center" wrapText="1"/>
      <protection/>
    </xf>
    <xf numFmtId="3" fontId="24" fillId="34" borderId="50" xfId="58" applyNumberFormat="1" applyFont="1" applyFill="1" applyBorder="1" applyAlignment="1">
      <alignment horizontal="center" vertical="center" wrapText="1"/>
      <protection/>
    </xf>
    <xf numFmtId="3" fontId="24" fillId="34" borderId="71" xfId="58" applyNumberFormat="1" applyFont="1" applyFill="1" applyBorder="1" applyAlignment="1">
      <alignment horizontal="center" vertical="center" wrapText="1"/>
      <protection/>
    </xf>
    <xf numFmtId="3" fontId="24" fillId="34" borderId="0" xfId="58" applyNumberFormat="1" applyFont="1" applyFill="1" applyBorder="1" applyAlignment="1">
      <alignment horizontal="center" vertical="center" wrapText="1"/>
      <protection/>
    </xf>
    <xf numFmtId="3" fontId="24" fillId="34" borderId="82" xfId="58" applyNumberFormat="1" applyFont="1" applyFill="1" applyBorder="1" applyAlignment="1">
      <alignment horizontal="center" vertical="center" wrapText="1"/>
      <protection/>
    </xf>
    <xf numFmtId="3" fontId="24" fillId="34" borderId="92" xfId="58" applyNumberFormat="1" applyFont="1" applyFill="1" applyBorder="1" applyAlignment="1">
      <alignment horizontal="center" vertical="center" wrapText="1"/>
      <protection/>
    </xf>
    <xf numFmtId="3" fontId="24" fillId="34" borderId="93" xfId="58" applyNumberFormat="1" applyFont="1" applyFill="1" applyBorder="1" applyAlignment="1">
      <alignment horizontal="center" vertical="center" wrapText="1"/>
      <protection/>
    </xf>
    <xf numFmtId="3" fontId="24" fillId="34" borderId="94" xfId="58" applyNumberFormat="1" applyFont="1" applyFill="1" applyBorder="1" applyAlignment="1">
      <alignment horizontal="center" vertical="center" wrapText="1"/>
      <protection/>
    </xf>
    <xf numFmtId="3" fontId="24" fillId="34" borderId="67" xfId="58" applyNumberFormat="1" applyFont="1" applyFill="1" applyBorder="1" applyAlignment="1">
      <alignment horizontal="center" vertical="center" wrapText="1"/>
      <protection/>
    </xf>
    <xf numFmtId="3" fontId="24" fillId="34" borderId="81" xfId="58" applyNumberFormat="1" applyFont="1" applyFill="1" applyBorder="1" applyAlignment="1">
      <alignment horizontal="center" vertical="center" wrapText="1"/>
      <protection/>
    </xf>
    <xf numFmtId="3" fontId="24" fillId="34" borderId="95" xfId="58" applyNumberFormat="1" applyFont="1" applyFill="1" applyBorder="1" applyAlignment="1">
      <alignment horizontal="center" vertical="center" wrapText="1"/>
      <protection/>
    </xf>
    <xf numFmtId="3" fontId="17" fillId="0" borderId="0" xfId="58" applyNumberFormat="1" applyFont="1" applyAlignment="1">
      <alignment horizontal="right" vertical="center"/>
      <protection/>
    </xf>
    <xf numFmtId="0" fontId="80" fillId="0" borderId="0" xfId="58" applyFont="1" applyAlignment="1">
      <alignment horizontal="center" vertical="center" wrapText="1"/>
      <protection/>
    </xf>
    <xf numFmtId="0" fontId="80" fillId="0" borderId="0" xfId="58" applyFont="1" applyAlignment="1">
      <alignment horizontal="center" vertical="center"/>
      <protection/>
    </xf>
    <xf numFmtId="0" fontId="12" fillId="0" borderId="0" xfId="58" applyFont="1" applyFill="1" applyAlignment="1">
      <alignment horizontal="center" vertical="center"/>
      <protection/>
    </xf>
    <xf numFmtId="0" fontId="78" fillId="0" borderId="0" xfId="58" applyFont="1" applyAlignment="1">
      <alignment horizontal="center" vertical="center"/>
      <protection/>
    </xf>
    <xf numFmtId="0" fontId="14" fillId="0" borderId="0" xfId="58" applyFont="1" applyAlignment="1">
      <alignment horizontal="center" wrapText="1"/>
      <protection/>
    </xf>
    <xf numFmtId="0" fontId="12" fillId="1" borderId="44" xfId="58" applyFont="1" applyFill="1" applyBorder="1" applyAlignment="1">
      <alignment horizontal="center" vertical="center" wrapText="1"/>
      <protection/>
    </xf>
    <xf numFmtId="0" fontId="12" fillId="1" borderId="25" xfId="58" applyFont="1" applyFill="1" applyBorder="1" applyAlignment="1">
      <alignment horizontal="center" vertical="center" wrapText="1"/>
      <protection/>
    </xf>
    <xf numFmtId="0" fontId="12" fillId="1" borderId="64" xfId="58" applyFont="1" applyFill="1" applyBorder="1" applyAlignment="1">
      <alignment horizontal="center" vertical="center"/>
      <protection/>
    </xf>
    <xf numFmtId="0" fontId="12" fillId="1" borderId="47" xfId="58" applyFont="1" applyFill="1" applyBorder="1" applyAlignment="1">
      <alignment horizontal="center" vertical="center"/>
      <protection/>
    </xf>
    <xf numFmtId="0" fontId="12" fillId="1" borderId="17" xfId="58" applyFont="1" applyFill="1" applyBorder="1" applyAlignment="1">
      <alignment horizontal="center" vertical="center"/>
      <protection/>
    </xf>
    <xf numFmtId="0" fontId="12" fillId="1" borderId="18" xfId="58" applyFont="1" applyFill="1" applyBorder="1" applyAlignment="1">
      <alignment horizontal="center" vertical="center"/>
      <protection/>
    </xf>
    <xf numFmtId="0" fontId="12" fillId="1" borderId="41" xfId="58" applyFont="1" applyFill="1" applyBorder="1" applyAlignment="1">
      <alignment horizontal="center" vertical="center"/>
      <protection/>
    </xf>
    <xf numFmtId="0" fontId="12" fillId="1" borderId="58" xfId="58" applyFont="1" applyFill="1" applyBorder="1" applyAlignment="1">
      <alignment horizontal="center" vertical="center"/>
      <protection/>
    </xf>
    <xf numFmtId="0" fontId="12" fillId="1" borderId="31" xfId="58" applyFont="1" applyFill="1" applyBorder="1" applyAlignment="1">
      <alignment horizontal="center" vertical="center"/>
      <protection/>
    </xf>
    <xf numFmtId="0" fontId="12" fillId="1" borderId="83" xfId="58" applyFont="1" applyFill="1" applyBorder="1" applyAlignment="1">
      <alignment horizontal="center" vertic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0" fontId="12" fillId="1" borderId="23" xfId="58" applyFont="1" applyFill="1" applyBorder="1" applyAlignment="1">
      <alignment horizontal="center" vertical="center"/>
      <protection/>
    </xf>
    <xf numFmtId="0" fontId="12" fillId="1" borderId="24" xfId="58" applyFont="1" applyFill="1" applyBorder="1" applyAlignment="1">
      <alignment horizontal="center" vertical="center"/>
      <protection/>
    </xf>
    <xf numFmtId="0" fontId="19" fillId="0" borderId="0" xfId="58" applyFont="1" applyAlignment="1">
      <alignment horizontal="right"/>
      <protection/>
    </xf>
    <xf numFmtId="0" fontId="22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43" fillId="0" borderId="0" xfId="61" applyFont="1" applyFill="1" applyAlignment="1">
      <alignment horizontal="right"/>
      <protection/>
    </xf>
    <xf numFmtId="167" fontId="85" fillId="0" borderId="0" xfId="61" applyNumberFormat="1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right"/>
      <protection/>
    </xf>
    <xf numFmtId="0" fontId="47" fillId="0" borderId="17" xfId="61" applyFont="1" applyFill="1" applyBorder="1" applyAlignment="1">
      <alignment horizontal="center" vertical="center" wrapText="1"/>
      <protection/>
    </xf>
    <xf numFmtId="0" fontId="47" fillId="0" borderId="27" xfId="61" applyFont="1" applyFill="1" applyBorder="1" applyAlignment="1">
      <alignment horizontal="center" vertical="center" wrapText="1"/>
      <protection/>
    </xf>
    <xf numFmtId="0" fontId="47" fillId="0" borderId="18" xfId="61" applyFont="1" applyFill="1" applyBorder="1" applyAlignment="1">
      <alignment horizontal="center" vertical="center" wrapText="1"/>
      <protection/>
    </xf>
    <xf numFmtId="0" fontId="47" fillId="0" borderId="26" xfId="61" applyFont="1" applyFill="1" applyBorder="1" applyAlignment="1">
      <alignment horizontal="center" vertical="center" wrapText="1"/>
      <protection/>
    </xf>
    <xf numFmtId="0" fontId="47" fillId="0" borderId="64" xfId="61" applyFont="1" applyFill="1" applyBorder="1" applyAlignment="1">
      <alignment horizontal="center" vertical="center" wrapText="1"/>
      <protection/>
    </xf>
    <xf numFmtId="0" fontId="47" fillId="0" borderId="47" xfId="61" applyFont="1" applyFill="1" applyBorder="1" applyAlignment="1">
      <alignment horizontal="center" vertical="center" wrapText="1"/>
      <protection/>
    </xf>
    <xf numFmtId="0" fontId="47" fillId="0" borderId="90" xfId="61" applyFont="1" applyFill="1" applyBorder="1" applyAlignment="1">
      <alignment horizontal="center" vertical="center" wrapText="1"/>
      <protection/>
    </xf>
    <xf numFmtId="0" fontId="47" fillId="0" borderId="13" xfId="61" applyFont="1" applyFill="1" applyBorder="1" applyAlignment="1" applyProtection="1">
      <alignment horizontal="left" vertical="center"/>
      <protection/>
    </xf>
    <xf numFmtId="0" fontId="47" fillId="0" borderId="14" xfId="61" applyFont="1" applyFill="1" applyBorder="1" applyAlignment="1" applyProtection="1">
      <alignment horizontal="left" vertical="center"/>
      <protection/>
    </xf>
    <xf numFmtId="0" fontId="46" fillId="0" borderId="60" xfId="61" applyFont="1" applyFill="1" applyBorder="1" applyAlignment="1">
      <alignment horizontal="justify" vertical="center" wrapText="1"/>
      <protection/>
    </xf>
    <xf numFmtId="0" fontId="45" fillId="0" borderId="10" xfId="0" applyFont="1" applyFill="1" applyBorder="1" applyAlignment="1" applyProtection="1">
      <alignment horizontal="right" vertical="center"/>
      <protection/>
    </xf>
    <xf numFmtId="167" fontId="83" fillId="0" borderId="0" xfId="61" applyNumberFormat="1" applyFont="1" applyFill="1" applyBorder="1" applyAlignment="1" applyProtection="1">
      <alignment horizontal="center" vertical="center" wrapText="1"/>
      <protection/>
    </xf>
    <xf numFmtId="0" fontId="43" fillId="0" borderId="0" xfId="61" applyFont="1" applyFill="1" applyAlignment="1">
      <alignment horizontal="right" vertical="center"/>
      <protection/>
    </xf>
    <xf numFmtId="3" fontId="87" fillId="0" borderId="0" xfId="62" applyNumberFormat="1" applyFont="1" applyFill="1" applyAlignment="1" applyProtection="1">
      <alignment horizontal="center"/>
      <protection locked="0"/>
    </xf>
    <xf numFmtId="3" fontId="47" fillId="0" borderId="0" xfId="62" applyNumberFormat="1" applyFont="1" applyFill="1" applyAlignment="1" applyProtection="1">
      <alignment horizontal="center" wrapText="1"/>
      <protection/>
    </xf>
    <xf numFmtId="3" fontId="47" fillId="0" borderId="0" xfId="62" applyNumberFormat="1" applyFont="1" applyFill="1" applyAlignment="1" applyProtection="1">
      <alignment horizontal="center"/>
      <protection/>
    </xf>
    <xf numFmtId="3" fontId="61" fillId="0" borderId="54" xfId="62" applyNumberFormat="1" applyFont="1" applyFill="1" applyBorder="1" applyAlignment="1" applyProtection="1">
      <alignment horizontal="left" vertical="center" indent="1"/>
      <protection/>
    </xf>
    <xf numFmtId="3" fontId="61" fillId="0" borderId="35" xfId="62" applyNumberFormat="1" applyFont="1" applyFill="1" applyBorder="1" applyAlignment="1" applyProtection="1">
      <alignment horizontal="left" vertical="center" indent="1"/>
      <protection/>
    </xf>
    <xf numFmtId="3" fontId="61" fillId="0" borderId="46" xfId="62" applyNumberFormat="1" applyFont="1" applyFill="1" applyBorder="1" applyAlignment="1" applyProtection="1">
      <alignment horizontal="left" vertical="center" indent="1"/>
      <protection/>
    </xf>
    <xf numFmtId="10" fontId="1" fillId="0" borderId="26" xfId="57" applyNumberFormat="1" applyFont="1" applyBorder="1" applyAlignment="1">
      <alignment horizontal="center"/>
      <protection/>
    </xf>
    <xf numFmtId="10" fontId="1" fillId="0" borderId="28" xfId="57" applyNumberFormat="1" applyFont="1" applyBorder="1" applyAlignment="1">
      <alignment horizontal="center"/>
      <protection/>
    </xf>
    <xf numFmtId="10" fontId="1" fillId="0" borderId="42" xfId="57" applyNumberFormat="1" applyFont="1" applyBorder="1" applyAlignment="1">
      <alignment horizontal="center"/>
      <protection/>
    </xf>
    <xf numFmtId="10" fontId="67" fillId="0" borderId="38" xfId="57" applyNumberFormat="1" applyFont="1" applyBorder="1" applyAlignment="1">
      <alignment horizontal="center"/>
      <protection/>
    </xf>
    <xf numFmtId="10" fontId="67" fillId="0" borderId="42" xfId="57" applyNumberFormat="1" applyFont="1" applyBorder="1" applyAlignment="1">
      <alignment horizontal="center"/>
      <protection/>
    </xf>
    <xf numFmtId="10" fontId="67" fillId="0" borderId="38" xfId="57" applyNumberFormat="1" applyFont="1" applyFill="1" applyBorder="1" applyAlignment="1">
      <alignment horizontal="center"/>
      <protection/>
    </xf>
    <xf numFmtId="10" fontId="67" fillId="0" borderId="28" xfId="57" applyNumberFormat="1" applyFont="1" applyFill="1" applyBorder="1" applyAlignment="1">
      <alignment horizontal="center"/>
      <protection/>
    </xf>
    <xf numFmtId="10" fontId="67" fillId="0" borderId="42" xfId="57" applyNumberFormat="1" applyFont="1" applyFill="1" applyBorder="1" applyAlignment="1">
      <alignment horizontal="center"/>
      <protection/>
    </xf>
    <xf numFmtId="0" fontId="24" fillId="0" borderId="0" xfId="57" applyFont="1" applyFill="1" applyBorder="1" applyAlignment="1" applyProtection="1">
      <alignment horizontal="center" vertical="center" wrapText="1"/>
      <protection/>
    </xf>
    <xf numFmtId="0" fontId="70" fillId="0" borderId="0" xfId="57" applyFont="1" applyFill="1" applyAlignment="1">
      <alignment horizontal="right" vertical="center"/>
      <protection/>
    </xf>
    <xf numFmtId="3" fontId="10" fillId="0" borderId="0" xfId="57" applyNumberFormat="1" applyFont="1" applyAlignment="1">
      <alignment horizontal="center" vertical="center"/>
      <protection/>
    </xf>
    <xf numFmtId="3" fontId="74" fillId="0" borderId="0" xfId="57" applyNumberFormat="1" applyFont="1" applyAlignment="1">
      <alignment horizontal="center" vertical="center"/>
      <protection/>
    </xf>
    <xf numFmtId="0" fontId="88" fillId="0" borderId="0" xfId="57" applyNumberFormat="1" applyFont="1" applyAlignment="1">
      <alignment horizontal="center" vertical="center"/>
      <protection/>
    </xf>
    <xf numFmtId="3" fontId="88" fillId="0" borderId="0" xfId="57" applyNumberFormat="1" applyFont="1" applyAlignment="1">
      <alignment horizontal="center" vertical="center"/>
      <protection/>
    </xf>
    <xf numFmtId="3" fontId="89" fillId="0" borderId="44" xfId="57" applyNumberFormat="1" applyFont="1" applyFill="1" applyBorder="1" applyAlignment="1">
      <alignment horizontal="center" vertical="center" wrapText="1"/>
      <protection/>
    </xf>
    <xf numFmtId="3" fontId="89" fillId="0" borderId="36" xfId="57" applyNumberFormat="1" applyFont="1" applyFill="1" applyBorder="1" applyAlignment="1">
      <alignment horizontal="center" vertical="center" wrapText="1"/>
      <protection/>
    </xf>
    <xf numFmtId="3" fontId="89" fillId="0" borderId="18" xfId="57" applyNumberFormat="1" applyFont="1" applyFill="1" applyBorder="1" applyAlignment="1">
      <alignment horizontal="center" vertical="center"/>
      <protection/>
    </xf>
    <xf numFmtId="3" fontId="89" fillId="0" borderId="84" xfId="57" applyNumberFormat="1" applyFont="1" applyFill="1" applyBorder="1" applyAlignment="1">
      <alignment horizontal="center" vertical="center"/>
      <protection/>
    </xf>
    <xf numFmtId="3" fontId="89" fillId="0" borderId="41" xfId="57" applyNumberFormat="1" applyFont="1" applyFill="1" applyBorder="1" applyAlignment="1">
      <alignment horizontal="center" vertical="center"/>
      <protection/>
    </xf>
    <xf numFmtId="3" fontId="88" fillId="0" borderId="0" xfId="57" applyNumberFormat="1" applyFont="1" applyFill="1" applyBorder="1" applyAlignment="1">
      <alignment horizontal="center" vertical="center"/>
      <protection/>
    </xf>
    <xf numFmtId="0" fontId="90" fillId="0" borderId="17" xfId="57" applyFont="1" applyFill="1" applyBorder="1" applyAlignment="1">
      <alignment horizontal="center" vertical="center" wrapText="1"/>
      <protection/>
    </xf>
    <xf numFmtId="0" fontId="90" fillId="0" borderId="22" xfId="57" applyFont="1" applyFill="1" applyBorder="1" applyAlignment="1">
      <alignment horizontal="center" vertical="center" wrapText="1"/>
      <protection/>
    </xf>
    <xf numFmtId="0" fontId="90" fillId="0" borderId="63" xfId="57" applyFont="1" applyFill="1" applyBorder="1" applyAlignment="1">
      <alignment horizontal="center" vertical="center" wrapText="1"/>
      <protection/>
    </xf>
    <xf numFmtId="0" fontId="90" fillId="0" borderId="67" xfId="57" applyFont="1" applyFill="1" applyBorder="1" applyAlignment="1">
      <alignment horizontal="center" vertical="center" wrapText="1"/>
      <protection/>
    </xf>
    <xf numFmtId="0" fontId="90" fillId="0" borderId="65" xfId="57" applyFont="1" applyFill="1" applyBorder="1" applyAlignment="1">
      <alignment horizontal="center" vertical="center" wrapText="1"/>
      <protection/>
    </xf>
    <xf numFmtId="0" fontId="90" fillId="0" borderId="96" xfId="57" applyFont="1" applyFill="1" applyBorder="1" applyAlignment="1">
      <alignment horizontal="center" vertical="center" wrapText="1"/>
      <protection/>
    </xf>
    <xf numFmtId="3" fontId="27" fillId="0" borderId="61" xfId="57" applyNumberFormat="1" applyFont="1" applyFill="1" applyBorder="1" applyAlignment="1">
      <alignment horizontal="right" vertical="center"/>
      <protection/>
    </xf>
    <xf numFmtId="3" fontId="27" fillId="0" borderId="80" xfId="57" applyNumberFormat="1" applyFont="1" applyFill="1" applyBorder="1" applyAlignment="1">
      <alignment horizontal="right" vertical="center"/>
      <protection/>
    </xf>
    <xf numFmtId="3" fontId="27" fillId="0" borderId="66" xfId="57" applyNumberFormat="1" applyFont="1" applyFill="1" applyBorder="1" applyAlignment="1">
      <alignment horizontal="right" vertical="center"/>
      <protection/>
    </xf>
    <xf numFmtId="3" fontId="27" fillId="0" borderId="87" xfId="57" applyNumberFormat="1" applyFont="1" applyFill="1" applyBorder="1" applyAlignment="1">
      <alignment horizontal="right" vertical="center"/>
      <protection/>
    </xf>
    <xf numFmtId="3" fontId="25" fillId="0" borderId="65" xfId="57" applyNumberFormat="1" applyFont="1" applyFill="1" applyBorder="1" applyAlignment="1">
      <alignment horizontal="right" vertical="center"/>
      <protection/>
    </xf>
    <xf numFmtId="3" fontId="25" fillId="0" borderId="96" xfId="57" applyNumberFormat="1" applyFont="1" applyFill="1" applyBorder="1" applyAlignment="1">
      <alignment horizontal="right" vertical="center"/>
      <protection/>
    </xf>
    <xf numFmtId="0" fontId="10" fillId="0" borderId="0" xfId="0" applyFont="1" applyAlignment="1">
      <alignment horizontal="right"/>
    </xf>
    <xf numFmtId="0" fontId="88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_-_II_Tajekoztato_tablak" xfId="57"/>
    <cellStyle name="Normál_2007. év költségvetés terv 1.mellékletek" xfId="58"/>
    <cellStyle name="Normál_2008. év költségvetés terv 1. sz. melléklet" xfId="59"/>
    <cellStyle name="Normál_Dologi kiadás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2"/>
  <sheetViews>
    <sheetView zoomScale="70" zoomScaleNormal="70" workbookViewId="0" topLeftCell="A44">
      <selection activeCell="E58" sqref="E58"/>
    </sheetView>
  </sheetViews>
  <sheetFormatPr defaultColWidth="9.140625" defaultRowHeight="12.75"/>
  <cols>
    <col min="1" max="2" width="5.7109375" style="100" customWidth="1"/>
    <col min="3" max="3" width="8.8515625" style="100" customWidth="1"/>
    <col min="4" max="4" width="61.7109375" style="20" customWidth="1"/>
    <col min="5" max="5" width="24.28125" style="336" customWidth="1"/>
    <col min="6" max="6" width="19.140625" style="336" hidden="1" customWidth="1"/>
    <col min="7" max="10" width="16.7109375" style="336" hidden="1" customWidth="1"/>
    <col min="11" max="11" width="16.7109375" style="337" customWidth="1"/>
    <col min="12" max="12" width="19.140625" style="337" hidden="1" customWidth="1"/>
    <col min="13" max="13" width="18.7109375" style="337" hidden="1" customWidth="1"/>
    <col min="14" max="14" width="17.421875" style="337" hidden="1" customWidth="1"/>
    <col min="15" max="15" width="16.140625" style="337" hidden="1" customWidth="1"/>
    <col min="16" max="16" width="16.28125" style="337" hidden="1" customWidth="1"/>
    <col min="17" max="17" width="11.57421875" style="337" hidden="1" customWidth="1"/>
    <col min="18" max="18" width="17.140625" style="338" customWidth="1"/>
    <col min="19" max="19" width="14.8515625" style="337" hidden="1" customWidth="1"/>
    <col min="20" max="20" width="15.00390625" style="337" hidden="1" customWidth="1"/>
    <col min="21" max="21" width="14.421875" style="337" hidden="1" customWidth="1"/>
    <col min="22" max="22" width="15.00390625" style="338" hidden="1" customWidth="1"/>
    <col min="23" max="23" width="15.421875" style="338" hidden="1" customWidth="1"/>
    <col min="24" max="24" width="15.00390625" style="338" customWidth="1"/>
    <col min="25" max="30" width="0" style="338" hidden="1" customWidth="1"/>
    <col min="31" max="16384" width="9.140625" style="338" customWidth="1"/>
  </cols>
  <sheetData>
    <row r="1" spans="1:18" ht="12.75">
      <c r="A1" s="97"/>
      <c r="B1" s="97"/>
      <c r="C1" s="97"/>
      <c r="D1" s="98"/>
      <c r="R1" s="58" t="s">
        <v>431</v>
      </c>
    </row>
    <row r="2" spans="1:21" s="340" customFormat="1" ht="34.5" customHeight="1">
      <c r="A2" s="1176" t="s">
        <v>658</v>
      </c>
      <c r="B2" s="1176"/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6"/>
      <c r="O2" s="1176"/>
      <c r="P2" s="1176"/>
      <c r="Q2" s="1176"/>
      <c r="R2" s="1176"/>
      <c r="S2" s="253"/>
      <c r="T2" s="339"/>
      <c r="U2" s="339"/>
    </row>
    <row r="3" spans="1:18" ht="13.5" thickBot="1">
      <c r="A3" s="99"/>
      <c r="B3" s="99"/>
      <c r="C3" s="99"/>
      <c r="D3" s="95"/>
      <c r="K3" s="81"/>
      <c r="L3" s="81"/>
      <c r="M3" s="81"/>
      <c r="N3" s="81"/>
      <c r="O3" s="81"/>
      <c r="P3" s="81"/>
      <c r="Q3" s="81"/>
      <c r="R3" s="43" t="s">
        <v>536</v>
      </c>
    </row>
    <row r="4" spans="1:30" ht="45.75" customHeight="1" thickBot="1">
      <c r="A4" s="1177" t="s">
        <v>6</v>
      </c>
      <c r="B4" s="1178"/>
      <c r="C4" s="1178"/>
      <c r="D4" s="341" t="s">
        <v>9</v>
      </c>
      <c r="E4" s="1152" t="s">
        <v>5</v>
      </c>
      <c r="F4" s="1153"/>
      <c r="G4" s="1153"/>
      <c r="H4" s="1153"/>
      <c r="I4" s="1153"/>
      <c r="J4" s="1154"/>
      <c r="K4" s="1152" t="s">
        <v>64</v>
      </c>
      <c r="L4" s="1153"/>
      <c r="M4" s="1153"/>
      <c r="N4" s="1153"/>
      <c r="O4" s="1153"/>
      <c r="P4" s="1153"/>
      <c r="Q4" s="1154"/>
      <c r="R4" s="1152" t="s">
        <v>65</v>
      </c>
      <c r="S4" s="1153"/>
      <c r="T4" s="1153"/>
      <c r="U4" s="1153"/>
      <c r="V4" s="1153"/>
      <c r="W4" s="1154"/>
      <c r="X4" s="1152" t="s">
        <v>69</v>
      </c>
      <c r="Y4" s="1153"/>
      <c r="Z4" s="1153"/>
      <c r="AA4" s="1153"/>
      <c r="AB4" s="1153"/>
      <c r="AC4" s="1153"/>
      <c r="AD4" s="1154"/>
    </row>
    <row r="5" spans="1:23" ht="45.75" customHeight="1" hidden="1" thickBot="1">
      <c r="A5" s="319"/>
      <c r="B5" s="320"/>
      <c r="C5" s="320"/>
      <c r="D5" s="341"/>
      <c r="E5" s="375" t="s">
        <v>68</v>
      </c>
      <c r="F5" s="376" t="s">
        <v>236</v>
      </c>
      <c r="G5" s="376" t="s">
        <v>241</v>
      </c>
      <c r="H5" s="376" t="s">
        <v>244</v>
      </c>
      <c r="I5" s="376" t="s">
        <v>524</v>
      </c>
      <c r="J5" s="377" t="s">
        <v>529</v>
      </c>
      <c r="K5" s="375" t="s">
        <v>68</v>
      </c>
      <c r="L5" s="376" t="s">
        <v>236</v>
      </c>
      <c r="M5" s="376" t="s">
        <v>241</v>
      </c>
      <c r="N5" s="376" t="s">
        <v>244</v>
      </c>
      <c r="O5" s="376" t="s">
        <v>524</v>
      </c>
      <c r="P5" s="376" t="s">
        <v>529</v>
      </c>
      <c r="Q5" s="377" t="s">
        <v>519</v>
      </c>
      <c r="R5" s="375" t="s">
        <v>68</v>
      </c>
      <c r="S5" s="376" t="s">
        <v>236</v>
      </c>
      <c r="T5" s="376" t="s">
        <v>241</v>
      </c>
      <c r="U5" s="376" t="s">
        <v>244</v>
      </c>
      <c r="V5" s="376" t="s">
        <v>524</v>
      </c>
      <c r="W5" s="377" t="s">
        <v>529</v>
      </c>
    </row>
    <row r="6" spans="1:23" s="7" customFormat="1" ht="21.75" customHeight="1" thickBot="1">
      <c r="A6" s="110"/>
      <c r="B6" s="1159"/>
      <c r="C6" s="1159"/>
      <c r="D6" s="1159"/>
      <c r="E6" s="378"/>
      <c r="F6" s="294"/>
      <c r="G6" s="294"/>
      <c r="H6" s="294"/>
      <c r="I6" s="294"/>
      <c r="J6" s="771"/>
      <c r="K6" s="378"/>
      <c r="L6" s="294"/>
      <c r="M6" s="294"/>
      <c r="N6" s="294"/>
      <c r="O6" s="294"/>
      <c r="P6" s="294"/>
      <c r="Q6" s="771"/>
      <c r="R6" s="378"/>
      <c r="S6" s="294"/>
      <c r="T6" s="294"/>
      <c r="U6" s="294"/>
      <c r="V6" s="294"/>
      <c r="W6" s="771"/>
    </row>
    <row r="7" spans="1:24" s="7" customFormat="1" ht="21.75" customHeight="1" thickBot="1">
      <c r="A7" s="110" t="s">
        <v>28</v>
      </c>
      <c r="B7" s="1159" t="s">
        <v>298</v>
      </c>
      <c r="C7" s="1159"/>
      <c r="D7" s="1159"/>
      <c r="E7" s="378">
        <f aca="true" t="shared" si="0" ref="E7:N7">E8+E13+E16+E17+E20</f>
        <v>171760000</v>
      </c>
      <c r="F7" s="294">
        <f t="shared" si="0"/>
        <v>0</v>
      </c>
      <c r="G7" s="294">
        <f t="shared" si="0"/>
        <v>0</v>
      </c>
      <c r="H7" s="294">
        <f>H8+H13+H16+H17+H20</f>
        <v>0</v>
      </c>
      <c r="I7" s="294">
        <f>I8+I13+I16+I17+I20</f>
        <v>0</v>
      </c>
      <c r="J7" s="294">
        <f>J8+J13+J16+J17+J20</f>
        <v>0</v>
      </c>
      <c r="K7" s="378">
        <f t="shared" si="0"/>
        <v>150814518</v>
      </c>
      <c r="L7" s="294">
        <f t="shared" si="0"/>
        <v>0</v>
      </c>
      <c r="M7" s="294">
        <f t="shared" si="0"/>
        <v>0</v>
      </c>
      <c r="N7" s="294">
        <f t="shared" si="0"/>
        <v>0</v>
      </c>
      <c r="O7" s="294">
        <f>O8+O13+O16+O17+O20</f>
        <v>0</v>
      </c>
      <c r="P7" s="294">
        <f>P8+P13+P16+P17+P20</f>
        <v>0</v>
      </c>
      <c r="Q7" s="772" t="e">
        <f>P7/N7</f>
        <v>#DIV/0!</v>
      </c>
      <c r="R7" s="378">
        <f aca="true" t="shared" si="1" ref="R7:W7">R8+R13+R16+R17+R20</f>
        <v>20945482</v>
      </c>
      <c r="S7" s="294">
        <f t="shared" si="1"/>
        <v>0</v>
      </c>
      <c r="T7" s="294">
        <f t="shared" si="1"/>
        <v>0</v>
      </c>
      <c r="U7" s="294">
        <f t="shared" si="1"/>
        <v>0</v>
      </c>
      <c r="V7" s="294">
        <f t="shared" si="1"/>
        <v>0</v>
      </c>
      <c r="W7" s="294">
        <f t="shared" si="1"/>
        <v>0</v>
      </c>
      <c r="X7" s="378">
        <f>X8+X13+X16+X17+X20</f>
        <v>5610894</v>
      </c>
    </row>
    <row r="8" spans="1:24" ht="21.75" customHeight="1">
      <c r="A8" s="636"/>
      <c r="B8" s="255" t="s">
        <v>37</v>
      </c>
      <c r="C8" s="1175" t="s">
        <v>299</v>
      </c>
      <c r="D8" s="1175"/>
      <c r="E8" s="464">
        <f aca="true" t="shared" si="2" ref="E8:N8">SUM(E9:E12)</f>
        <v>17500000</v>
      </c>
      <c r="F8" s="465">
        <f t="shared" si="2"/>
        <v>0</v>
      </c>
      <c r="G8" s="465">
        <f t="shared" si="2"/>
        <v>0</v>
      </c>
      <c r="H8" s="465">
        <f>SUM(H9:H12)</f>
        <v>0</v>
      </c>
      <c r="I8" s="465">
        <f>SUM(I9:I12)</f>
        <v>0</v>
      </c>
      <c r="J8" s="465">
        <f>SUM(J9:J12)</f>
        <v>0</v>
      </c>
      <c r="K8" s="464">
        <f t="shared" si="2"/>
        <v>17500000</v>
      </c>
      <c r="L8" s="465">
        <f t="shared" si="2"/>
        <v>0</v>
      </c>
      <c r="M8" s="465">
        <f t="shared" si="2"/>
        <v>0</v>
      </c>
      <c r="N8" s="465">
        <f t="shared" si="2"/>
        <v>0</v>
      </c>
      <c r="O8" s="465">
        <f>SUM(O9:O12)</f>
        <v>0</v>
      </c>
      <c r="P8" s="465">
        <f>SUM(P9:P12)</f>
        <v>0</v>
      </c>
      <c r="Q8" s="773" t="e">
        <f>P8/N8</f>
        <v>#DIV/0!</v>
      </c>
      <c r="R8" s="464">
        <v>0</v>
      </c>
      <c r="S8" s="465"/>
      <c r="T8" s="465"/>
      <c r="U8" s="465"/>
      <c r="V8" s="465"/>
      <c r="W8" s="465"/>
      <c r="X8" s="464">
        <v>0</v>
      </c>
    </row>
    <row r="9" spans="1:24" ht="21.75" customHeight="1">
      <c r="A9" s="107"/>
      <c r="B9" s="103"/>
      <c r="C9" s="103" t="s">
        <v>304</v>
      </c>
      <c r="D9" s="342" t="s">
        <v>300</v>
      </c>
      <c r="E9" s="380">
        <f>'3.sz.m Önk  bev.'!E9</f>
        <v>0</v>
      </c>
      <c r="F9" s="296">
        <f>'3.sz.m Önk  bev.'!F9</f>
        <v>0</v>
      </c>
      <c r="G9" s="296">
        <f>'3.sz.m Önk  bev.'!G9</f>
        <v>0</v>
      </c>
      <c r="H9" s="296">
        <f>'3.sz.m Önk  bev.'!H9</f>
        <v>0</v>
      </c>
      <c r="I9" s="296">
        <f>'3.sz.m Önk  bev.'!I9</f>
        <v>0</v>
      </c>
      <c r="J9" s="296">
        <f>'3.sz.m Önk  bev.'!J9</f>
        <v>0</v>
      </c>
      <c r="K9" s="380">
        <f>'3.sz.m Önk  bev.'!L9</f>
        <v>0</v>
      </c>
      <c r="L9" s="296">
        <f>'3.sz.m Önk  bev.'!M9</f>
        <v>0</v>
      </c>
      <c r="M9" s="296">
        <f>'3.sz.m Önk  bev.'!N9</f>
        <v>0</v>
      </c>
      <c r="N9" s="296">
        <f>'3.sz.m Önk  bev.'!O9</f>
        <v>0</v>
      </c>
      <c r="O9" s="296">
        <f>'3.sz.m Önk  bev.'!P9</f>
        <v>0</v>
      </c>
      <c r="P9" s="296">
        <f>'3.sz.m Önk  bev.'!Q9</f>
        <v>0</v>
      </c>
      <c r="Q9" s="774"/>
      <c r="R9" s="380">
        <v>0</v>
      </c>
      <c r="S9" s="296"/>
      <c r="T9" s="296"/>
      <c r="U9" s="296"/>
      <c r="V9" s="296"/>
      <c r="W9" s="296"/>
      <c r="X9" s="380">
        <v>0</v>
      </c>
    </row>
    <row r="10" spans="1:24" ht="21.75" customHeight="1">
      <c r="A10" s="107"/>
      <c r="B10" s="103"/>
      <c r="C10" s="103" t="s">
        <v>305</v>
      </c>
      <c r="D10" s="342" t="s">
        <v>285</v>
      </c>
      <c r="E10" s="380">
        <f>'3.sz.m Önk  bev.'!E10</f>
        <v>0</v>
      </c>
      <c r="F10" s="296">
        <f>'3.sz.m Önk  bev.'!F10</f>
        <v>0</v>
      </c>
      <c r="G10" s="296">
        <f>'3.sz.m Önk  bev.'!G10</f>
        <v>0</v>
      </c>
      <c r="H10" s="296">
        <f>'3.sz.m Önk  bev.'!H10</f>
        <v>0</v>
      </c>
      <c r="I10" s="296">
        <f>'3.sz.m Önk  bev.'!I10</f>
        <v>0</v>
      </c>
      <c r="J10" s="296">
        <f>'3.sz.m Önk  bev.'!J10</f>
        <v>0</v>
      </c>
      <c r="K10" s="380">
        <f>'3.sz.m Önk  bev.'!L10</f>
        <v>0</v>
      </c>
      <c r="L10" s="296">
        <f>'3.sz.m Önk  bev.'!M10</f>
        <v>0</v>
      </c>
      <c r="M10" s="296">
        <f>'3.sz.m Önk  bev.'!N10</f>
        <v>0</v>
      </c>
      <c r="N10" s="296">
        <f>'3.sz.m Önk  bev.'!O10</f>
        <v>0</v>
      </c>
      <c r="O10" s="296">
        <f>'3.sz.m Önk  bev.'!P10</f>
        <v>0</v>
      </c>
      <c r="P10" s="296">
        <f>'3.sz.m Önk  bev.'!Q10</f>
        <v>0</v>
      </c>
      <c r="Q10" s="774"/>
      <c r="R10" s="380">
        <v>0</v>
      </c>
      <c r="S10" s="296"/>
      <c r="T10" s="296"/>
      <c r="U10" s="296"/>
      <c r="V10" s="296"/>
      <c r="W10" s="296"/>
      <c r="X10" s="380">
        <v>0</v>
      </c>
    </row>
    <row r="11" spans="1:24" ht="21.75" customHeight="1">
      <c r="A11" s="107"/>
      <c r="B11" s="103"/>
      <c r="C11" s="103" t="s">
        <v>306</v>
      </c>
      <c r="D11" s="342" t="s">
        <v>284</v>
      </c>
      <c r="E11" s="380">
        <f>'3.sz.m Önk  bev.'!E11</f>
        <v>17500000</v>
      </c>
      <c r="F11" s="296">
        <f>'3.sz.m Önk  bev.'!F11</f>
        <v>0</v>
      </c>
      <c r="G11" s="296">
        <f>'3.sz.m Önk  bev.'!G11</f>
        <v>0</v>
      </c>
      <c r="H11" s="296">
        <f>'3.sz.m Önk  bev.'!H11</f>
        <v>0</v>
      </c>
      <c r="I11" s="296">
        <f>'3.sz.m Önk  bev.'!I11</f>
        <v>0</v>
      </c>
      <c r="J11" s="296">
        <f>'3.sz.m Önk  bev.'!J11</f>
        <v>0</v>
      </c>
      <c r="K11" s="380">
        <f>'3.sz.m Önk  bev.'!L11</f>
        <v>17500000</v>
      </c>
      <c r="L11" s="296">
        <f>'3.sz.m Önk  bev.'!M11</f>
        <v>0</v>
      </c>
      <c r="M11" s="296">
        <f>'3.sz.m Önk  bev.'!N11</f>
        <v>0</v>
      </c>
      <c r="N11" s="296">
        <f>'3.sz.m Önk  bev.'!O11</f>
        <v>0</v>
      </c>
      <c r="O11" s="296">
        <f>'3.sz.m Önk  bev.'!P11</f>
        <v>0</v>
      </c>
      <c r="P11" s="296">
        <f>'3.sz.m Önk  bev.'!Q11</f>
        <v>0</v>
      </c>
      <c r="Q11" s="774" t="e">
        <f aca="true" t="shared" si="3" ref="Q11:Q63">P11/N11</f>
        <v>#DIV/0!</v>
      </c>
      <c r="R11" s="380">
        <v>0</v>
      </c>
      <c r="S11" s="296"/>
      <c r="T11" s="296"/>
      <c r="U11" s="296"/>
      <c r="V11" s="296"/>
      <c r="W11" s="296"/>
      <c r="X11" s="380">
        <v>0</v>
      </c>
    </row>
    <row r="12" spans="1:33" ht="21.75" customHeight="1" hidden="1">
      <c r="A12" s="107"/>
      <c r="B12" s="103"/>
      <c r="C12" s="103"/>
      <c r="D12" s="342"/>
      <c r="E12" s="380"/>
      <c r="F12" s="296"/>
      <c r="G12" s="296"/>
      <c r="H12" s="296"/>
      <c r="I12" s="296"/>
      <c r="J12" s="296"/>
      <c r="K12" s="380"/>
      <c r="L12" s="296"/>
      <c r="M12" s="296"/>
      <c r="N12" s="296"/>
      <c r="O12" s="296"/>
      <c r="P12" s="296"/>
      <c r="Q12" s="774" t="e">
        <f t="shared" si="3"/>
        <v>#DIV/0!</v>
      </c>
      <c r="R12" s="380"/>
      <c r="S12" s="296"/>
      <c r="T12" s="296"/>
      <c r="U12" s="296"/>
      <c r="V12" s="296"/>
      <c r="W12" s="296"/>
      <c r="X12" s="380"/>
      <c r="AG12" s="338" t="s">
        <v>257</v>
      </c>
    </row>
    <row r="13" spans="1:24" ht="21.75" customHeight="1">
      <c r="A13" s="107"/>
      <c r="B13" s="103" t="s">
        <v>38</v>
      </c>
      <c r="C13" s="1170" t="s">
        <v>301</v>
      </c>
      <c r="D13" s="1170"/>
      <c r="E13" s="380">
        <f aca="true" t="shared" si="4" ref="E13:R13">SUM(E14:E15)</f>
        <v>140000000</v>
      </c>
      <c r="F13" s="296">
        <f t="shared" si="4"/>
        <v>0</v>
      </c>
      <c r="G13" s="296">
        <f t="shared" si="4"/>
        <v>0</v>
      </c>
      <c r="H13" s="296">
        <f>SUM(H14:H15)</f>
        <v>0</v>
      </c>
      <c r="I13" s="296">
        <f>SUM(I14:I15)</f>
        <v>0</v>
      </c>
      <c r="J13" s="296">
        <f>SUM(J14:J15)</f>
        <v>0</v>
      </c>
      <c r="K13" s="380">
        <f t="shared" si="4"/>
        <v>119054518</v>
      </c>
      <c r="L13" s="296">
        <f t="shared" si="4"/>
        <v>0</v>
      </c>
      <c r="M13" s="296">
        <f t="shared" si="4"/>
        <v>0</v>
      </c>
      <c r="N13" s="296">
        <f t="shared" si="4"/>
        <v>0</v>
      </c>
      <c r="O13" s="1088">
        <f>SUM(O14:O15)</f>
        <v>0</v>
      </c>
      <c r="P13" s="1088">
        <f>SUM(P14:P15)</f>
        <v>0</v>
      </c>
      <c r="Q13" s="380" t="e">
        <f t="shared" si="4"/>
        <v>#DIV/0!</v>
      </c>
      <c r="R13" s="380">
        <f t="shared" si="4"/>
        <v>20945482</v>
      </c>
      <c r="S13" s="296">
        <f aca="true" t="shared" si="5" ref="S13:X13">SUM(S14:S15)</f>
        <v>0</v>
      </c>
      <c r="T13" s="296">
        <f t="shared" si="5"/>
        <v>0</v>
      </c>
      <c r="U13" s="296">
        <f t="shared" si="5"/>
        <v>0</v>
      </c>
      <c r="V13" s="296">
        <f t="shared" si="5"/>
        <v>0</v>
      </c>
      <c r="W13" s="296">
        <f t="shared" si="5"/>
        <v>0</v>
      </c>
      <c r="X13" s="380">
        <f t="shared" si="5"/>
        <v>5610894</v>
      </c>
    </row>
    <row r="14" spans="1:24" ht="21.75" customHeight="1">
      <c r="A14" s="107"/>
      <c r="B14" s="103"/>
      <c r="C14" s="103" t="s">
        <v>302</v>
      </c>
      <c r="D14" s="579" t="s">
        <v>307</v>
      </c>
      <c r="E14" s="380">
        <f>'3.sz.m Önk  bev.'!E14</f>
        <v>140000000</v>
      </c>
      <c r="F14" s="296">
        <f>'3.sz.m Önk  bev.'!F14</f>
        <v>0</v>
      </c>
      <c r="G14" s="296">
        <f>'3.sz.m Önk  bev.'!G14</f>
        <v>0</v>
      </c>
      <c r="H14" s="296">
        <f>'3.sz.m Önk  bev.'!H14</f>
        <v>0</v>
      </c>
      <c r="I14" s="296">
        <f>'3.sz.m Önk  bev.'!I14</f>
        <v>0</v>
      </c>
      <c r="J14" s="296">
        <f>'3.sz.m Önk  bev.'!J14</f>
        <v>0</v>
      </c>
      <c r="K14" s="380">
        <f>'3.sz.m Önk  bev.'!L14</f>
        <v>119054518</v>
      </c>
      <c r="L14" s="296">
        <f>'3.sz.m Önk  bev.'!M14</f>
        <v>0</v>
      </c>
      <c r="M14" s="296">
        <f>'3.sz.m Önk  bev.'!N14</f>
        <v>0</v>
      </c>
      <c r="N14" s="296">
        <f>'3.sz.m Önk  bev.'!O14</f>
        <v>0</v>
      </c>
      <c r="O14" s="296">
        <f>'3.sz.m Önk  bev.'!P14</f>
        <v>0</v>
      </c>
      <c r="P14" s="296">
        <f>'3.sz.m Önk  bev.'!Q14</f>
        <v>0</v>
      </c>
      <c r="Q14" s="774" t="e">
        <f t="shared" si="3"/>
        <v>#DIV/0!</v>
      </c>
      <c r="R14" s="380">
        <f>'3.sz.m Önk  bev.'!S14</f>
        <v>20945482</v>
      </c>
      <c r="S14" s="296">
        <f>'3.sz.m Önk  bev.'!T14</f>
        <v>0</v>
      </c>
      <c r="T14" s="296">
        <f>'3.sz.m Önk  bev.'!U14</f>
        <v>0</v>
      </c>
      <c r="U14" s="296">
        <f>'3.sz.m Önk  bev.'!V14</f>
        <v>0</v>
      </c>
      <c r="V14" s="296">
        <f>'3.sz.m Önk  bev.'!W14</f>
        <v>0</v>
      </c>
      <c r="W14" s="296">
        <f>'3.sz.m Önk  bev.'!X14</f>
        <v>0</v>
      </c>
      <c r="X14" s="380">
        <v>5610894</v>
      </c>
    </row>
    <row r="15" spans="1:24" ht="21.75" customHeight="1">
      <c r="A15" s="107"/>
      <c r="B15" s="103"/>
      <c r="C15" s="103" t="s">
        <v>303</v>
      </c>
      <c r="D15" s="579" t="s">
        <v>308</v>
      </c>
      <c r="E15" s="380">
        <f>'3.sz.m Önk  bev.'!E15</f>
        <v>0</v>
      </c>
      <c r="F15" s="296">
        <f>'3.sz.m Önk  bev.'!F15</f>
        <v>0</v>
      </c>
      <c r="G15" s="296">
        <f>'3.sz.m Önk  bev.'!G15</f>
        <v>0</v>
      </c>
      <c r="H15" s="296">
        <f>'3.sz.m Önk  bev.'!H15</f>
        <v>0</v>
      </c>
      <c r="I15" s="296">
        <f>'3.sz.m Önk  bev.'!I15</f>
        <v>0</v>
      </c>
      <c r="J15" s="296">
        <f>'3.sz.m Önk  bev.'!J15</f>
        <v>0</v>
      </c>
      <c r="K15" s="380">
        <f>'3.sz.m Önk  bev.'!L15</f>
        <v>0</v>
      </c>
      <c r="L15" s="296">
        <f>'3.sz.m Önk  bev.'!M15</f>
        <v>0</v>
      </c>
      <c r="M15" s="296">
        <f>'3.sz.m Önk  bev.'!N15</f>
        <v>0</v>
      </c>
      <c r="N15" s="296">
        <f>'3.sz.m Önk  bev.'!O15</f>
        <v>0</v>
      </c>
      <c r="O15" s="296">
        <f>'3.sz.m Önk  bev.'!P15</f>
        <v>0</v>
      </c>
      <c r="P15" s="296">
        <f>'3.sz.m Önk  bev.'!Q15</f>
        <v>0</v>
      </c>
      <c r="Q15" s="774"/>
      <c r="R15" s="380">
        <v>0</v>
      </c>
      <c r="S15" s="296"/>
      <c r="T15" s="296"/>
      <c r="U15" s="296"/>
      <c r="V15" s="296"/>
      <c r="W15" s="296"/>
      <c r="X15" s="380">
        <v>0</v>
      </c>
    </row>
    <row r="16" spans="1:24" ht="21.75" customHeight="1">
      <c r="A16" s="107"/>
      <c r="B16" s="103" t="s">
        <v>116</v>
      </c>
      <c r="C16" s="1170" t="s">
        <v>309</v>
      </c>
      <c r="D16" s="1170"/>
      <c r="E16" s="380">
        <f>'3.sz.m Önk  bev.'!E16</f>
        <v>13200000</v>
      </c>
      <c r="F16" s="296">
        <f>'3.sz.m Önk  bev.'!F16</f>
        <v>0</v>
      </c>
      <c r="G16" s="296">
        <f>'3.sz.m Önk  bev.'!G16</f>
        <v>0</v>
      </c>
      <c r="H16" s="296">
        <f>'3.sz.m Önk  bev.'!H16</f>
        <v>0</v>
      </c>
      <c r="I16" s="296">
        <f>'3.sz.m Önk  bev.'!I16</f>
        <v>0</v>
      </c>
      <c r="J16" s="296">
        <f>'3.sz.m Önk  bev.'!J16</f>
        <v>0</v>
      </c>
      <c r="K16" s="380">
        <f>'3.sz.m Önk  bev.'!L16</f>
        <v>13200000</v>
      </c>
      <c r="L16" s="296">
        <f>'3.sz.m Önk  bev.'!M16</f>
        <v>0</v>
      </c>
      <c r="M16" s="296">
        <f>'3.sz.m Önk  bev.'!N16</f>
        <v>0</v>
      </c>
      <c r="N16" s="296">
        <f>'3.sz.m Önk  bev.'!O16</f>
        <v>0</v>
      </c>
      <c r="O16" s="296">
        <f>'3.sz.m Önk  bev.'!P16</f>
        <v>0</v>
      </c>
      <c r="P16" s="296">
        <f>'3.sz.m Önk  bev.'!Q16</f>
        <v>0</v>
      </c>
      <c r="Q16" s="775" t="e">
        <f t="shared" si="3"/>
        <v>#DIV/0!</v>
      </c>
      <c r="R16" s="380">
        <v>0</v>
      </c>
      <c r="S16" s="296"/>
      <c r="T16" s="296"/>
      <c r="U16" s="296"/>
      <c r="V16" s="296"/>
      <c r="W16" s="296"/>
      <c r="X16" s="380">
        <v>0</v>
      </c>
    </row>
    <row r="17" spans="1:24" ht="21.75" customHeight="1">
      <c r="A17" s="107"/>
      <c r="B17" s="103" t="s">
        <v>50</v>
      </c>
      <c r="C17" s="1171" t="s">
        <v>310</v>
      </c>
      <c r="D17" s="1172"/>
      <c r="E17" s="380">
        <f aca="true" t="shared" si="6" ref="E17:N17">SUM(E18:E19)</f>
        <v>0</v>
      </c>
      <c r="F17" s="296">
        <f t="shared" si="6"/>
        <v>0</v>
      </c>
      <c r="G17" s="296">
        <f t="shared" si="6"/>
        <v>0</v>
      </c>
      <c r="H17" s="296">
        <f>SUM(H18:H19)</f>
        <v>0</v>
      </c>
      <c r="I17" s="296">
        <f>SUM(I18:I19)</f>
        <v>0</v>
      </c>
      <c r="J17" s="296">
        <f>SUM(J18:J19)</f>
        <v>0</v>
      </c>
      <c r="K17" s="380">
        <f t="shared" si="6"/>
        <v>0</v>
      </c>
      <c r="L17" s="296">
        <f t="shared" si="6"/>
        <v>0</v>
      </c>
      <c r="M17" s="296">
        <f t="shared" si="6"/>
        <v>0</v>
      </c>
      <c r="N17" s="296">
        <f t="shared" si="6"/>
        <v>0</v>
      </c>
      <c r="O17" s="296">
        <f>SUM(O18:O19)</f>
        <v>0</v>
      </c>
      <c r="P17" s="296">
        <f>SUM(P18:P19)</f>
        <v>0</v>
      </c>
      <c r="Q17" s="775" t="e">
        <f t="shared" si="3"/>
        <v>#DIV/0!</v>
      </c>
      <c r="R17" s="380">
        <v>0</v>
      </c>
      <c r="S17" s="296"/>
      <c r="T17" s="296"/>
      <c r="U17" s="296"/>
      <c r="V17" s="296"/>
      <c r="W17" s="296"/>
      <c r="X17" s="380">
        <v>0</v>
      </c>
    </row>
    <row r="18" spans="1:24" ht="21.75" customHeight="1">
      <c r="A18" s="107"/>
      <c r="B18" s="103"/>
      <c r="C18" s="103" t="s">
        <v>311</v>
      </c>
      <c r="D18" s="579" t="s">
        <v>313</v>
      </c>
      <c r="E18" s="380">
        <f>'3.sz.m Önk  bev.'!E18</f>
        <v>0</v>
      </c>
      <c r="F18" s="296">
        <f>'3.sz.m Önk  bev.'!F18</f>
        <v>0</v>
      </c>
      <c r="G18" s="296">
        <f>'3.sz.m Önk  bev.'!G18</f>
        <v>0</v>
      </c>
      <c r="H18" s="296">
        <f>'3.sz.m Önk  bev.'!H18</f>
        <v>0</v>
      </c>
      <c r="I18" s="296">
        <f>'3.sz.m Önk  bev.'!I18</f>
        <v>0</v>
      </c>
      <c r="J18" s="296">
        <f>'3.sz.m Önk  bev.'!J18</f>
        <v>0</v>
      </c>
      <c r="K18" s="380">
        <f>'3.sz.m Önk  bev.'!L18</f>
        <v>0</v>
      </c>
      <c r="L18" s="296">
        <f>'3.sz.m Önk  bev.'!M18</f>
        <v>0</v>
      </c>
      <c r="M18" s="296">
        <f>'3.sz.m Önk  bev.'!N18</f>
        <v>0</v>
      </c>
      <c r="N18" s="296">
        <f>'3.sz.m Önk  bev.'!O18</f>
        <v>0</v>
      </c>
      <c r="O18" s="296">
        <f>'3.sz.m Önk  bev.'!P18</f>
        <v>0</v>
      </c>
      <c r="P18" s="296">
        <f>'3.sz.m Önk  bev.'!Q18</f>
        <v>0</v>
      </c>
      <c r="Q18" s="775"/>
      <c r="R18" s="380">
        <v>0</v>
      </c>
      <c r="S18" s="296"/>
      <c r="T18" s="296"/>
      <c r="U18" s="296"/>
      <c r="V18" s="296"/>
      <c r="W18" s="296"/>
      <c r="X18" s="380">
        <v>0</v>
      </c>
    </row>
    <row r="19" spans="1:24" ht="21.75" customHeight="1" hidden="1">
      <c r="A19" s="107"/>
      <c r="B19" s="103"/>
      <c r="C19" s="103" t="s">
        <v>312</v>
      </c>
      <c r="D19" s="579" t="s">
        <v>286</v>
      </c>
      <c r="E19" s="380">
        <f>'3.sz.m Önk  bev.'!E19</f>
        <v>0</v>
      </c>
      <c r="F19" s="296">
        <f>'3.sz.m Önk  bev.'!F19</f>
        <v>0</v>
      </c>
      <c r="G19" s="296">
        <f>'3.sz.m Önk  bev.'!G19</f>
        <v>0</v>
      </c>
      <c r="H19" s="296">
        <f>'3.sz.m Önk  bev.'!H19</f>
        <v>0</v>
      </c>
      <c r="I19" s="296">
        <f>'3.sz.m Önk  bev.'!I19</f>
        <v>0</v>
      </c>
      <c r="J19" s="296">
        <f>'3.sz.m Önk  bev.'!J19</f>
        <v>0</v>
      </c>
      <c r="K19" s="380">
        <f>'3.sz.m Önk  bev.'!L19</f>
        <v>0</v>
      </c>
      <c r="L19" s="296">
        <f>'3.sz.m Önk  bev.'!M19</f>
        <v>0</v>
      </c>
      <c r="M19" s="296">
        <f>'3.sz.m Önk  bev.'!N19</f>
        <v>0</v>
      </c>
      <c r="N19" s="296">
        <f>'3.sz.m Önk  bev.'!O19</f>
        <v>0</v>
      </c>
      <c r="O19" s="296">
        <f>'3.sz.m Önk  bev.'!P19</f>
        <v>0</v>
      </c>
      <c r="P19" s="296">
        <f>'3.sz.m Önk  bev.'!Q19</f>
        <v>0</v>
      </c>
      <c r="Q19" s="775" t="e">
        <f t="shared" si="3"/>
        <v>#DIV/0!</v>
      </c>
      <c r="R19" s="380">
        <v>0</v>
      </c>
      <c r="S19" s="296"/>
      <c r="T19" s="296"/>
      <c r="U19" s="296"/>
      <c r="V19" s="296"/>
      <c r="W19" s="296"/>
      <c r="X19" s="380">
        <v>0</v>
      </c>
    </row>
    <row r="20" spans="1:24" ht="21.75" customHeight="1" thickBot="1">
      <c r="A20" s="466"/>
      <c r="B20" s="637" t="s">
        <v>51</v>
      </c>
      <c r="C20" s="1173" t="s">
        <v>314</v>
      </c>
      <c r="D20" s="1174"/>
      <c r="E20" s="380">
        <f>'3.sz.m Önk  bev.'!E20</f>
        <v>1060000</v>
      </c>
      <c r="F20" s="296">
        <f>'3.sz.m Önk  bev.'!F20</f>
        <v>0</v>
      </c>
      <c r="G20" s="296">
        <f>'3.sz.m Önk  bev.'!G20</f>
        <v>0</v>
      </c>
      <c r="H20" s="296">
        <f>'3.sz.m Önk  bev.'!H20</f>
        <v>0</v>
      </c>
      <c r="I20" s="296">
        <f>'3.sz.m Önk  bev.'!I20</f>
        <v>0</v>
      </c>
      <c r="J20" s="296">
        <f>'3.sz.m Önk  bev.'!J20</f>
        <v>0</v>
      </c>
      <c r="K20" s="380">
        <f>'3.sz.m Önk  bev.'!L20</f>
        <v>1060000</v>
      </c>
      <c r="L20" s="296">
        <f>'3.sz.m Önk  bev.'!M20</f>
        <v>0</v>
      </c>
      <c r="M20" s="296">
        <f>'3.sz.m Önk  bev.'!N20</f>
        <v>0</v>
      </c>
      <c r="N20" s="296">
        <f>'3.sz.m Önk  bev.'!O20</f>
        <v>0</v>
      </c>
      <c r="O20" s="296">
        <f>'3.sz.m Önk  bev.'!P20</f>
        <v>0</v>
      </c>
      <c r="P20" s="296">
        <f>'3.sz.m Önk  bev.'!Q20</f>
        <v>0</v>
      </c>
      <c r="Q20" s="776" t="e">
        <f t="shared" si="3"/>
        <v>#DIV/0!</v>
      </c>
      <c r="R20" s="380">
        <v>0</v>
      </c>
      <c r="S20" s="296"/>
      <c r="T20" s="296"/>
      <c r="U20" s="296"/>
      <c r="V20" s="296"/>
      <c r="W20" s="296"/>
      <c r="X20" s="380">
        <v>0</v>
      </c>
    </row>
    <row r="21" spans="1:24" ht="21.75" customHeight="1" thickBot="1">
      <c r="A21" s="110" t="s">
        <v>315</v>
      </c>
      <c r="B21" s="1159" t="s">
        <v>316</v>
      </c>
      <c r="C21" s="1159"/>
      <c r="D21" s="1159"/>
      <c r="E21" s="378">
        <f>E22+E23+E25+E29+E30+E31+E32+E24</f>
        <v>52059053</v>
      </c>
      <c r="F21" s="294">
        <f>F22+F23+F25+F29+F30+F31+F32</f>
        <v>0</v>
      </c>
      <c r="G21" s="294">
        <f>G22+G23+G25+G29+G30+G31+G32+G24</f>
        <v>0</v>
      </c>
      <c r="H21" s="294">
        <f>H22+H23+H25+H29+H30+H31+H32+H24</f>
        <v>0</v>
      </c>
      <c r="I21" s="294">
        <f>I22+I23+I25+I29+I30+I31+I32+I24</f>
        <v>0</v>
      </c>
      <c r="J21" s="294">
        <f>J22+J23+J25+J29+J30+J31+J32+J24</f>
        <v>0</v>
      </c>
      <c r="K21" s="378">
        <f>K22+K23+K25+K29+K30+K31+K32</f>
        <v>52059053</v>
      </c>
      <c r="L21" s="294">
        <f>L22+L23+L25+L29+L30+L31+L32</f>
        <v>0</v>
      </c>
      <c r="M21" s="294">
        <f>M22+M23+M25+M29+M30+M31+M32+M24</f>
        <v>0</v>
      </c>
      <c r="N21" s="294">
        <f>N22+N23+N25+N29+N30+N31+N32</f>
        <v>0</v>
      </c>
      <c r="O21" s="294">
        <f>O22+O23+O25+O29+O30+O31+O32</f>
        <v>0</v>
      </c>
      <c r="P21" s="294">
        <f>P22+P23+P25+P29+P30+P31+P32</f>
        <v>0</v>
      </c>
      <c r="Q21" s="772" t="e">
        <f t="shared" si="3"/>
        <v>#DIV/0!</v>
      </c>
      <c r="R21" s="378">
        <f aca="true" t="shared" si="7" ref="R21:W21">R22+R23+R25+R29+R30+R31+R32</f>
        <v>0</v>
      </c>
      <c r="S21" s="294">
        <f t="shared" si="7"/>
        <v>0</v>
      </c>
      <c r="T21" s="294">
        <f t="shared" si="7"/>
        <v>0</v>
      </c>
      <c r="U21" s="294">
        <f t="shared" si="7"/>
        <v>0</v>
      </c>
      <c r="V21" s="294">
        <f t="shared" si="7"/>
        <v>0</v>
      </c>
      <c r="W21" s="294">
        <f t="shared" si="7"/>
        <v>0</v>
      </c>
      <c r="X21" s="378">
        <f>X22+X23+X25+X29+X30+X31+X32</f>
        <v>0</v>
      </c>
    </row>
    <row r="22" spans="1:24" ht="21.75" customHeight="1">
      <c r="A22" s="108"/>
      <c r="B22" s="109" t="s">
        <v>40</v>
      </c>
      <c r="C22" s="1167" t="s">
        <v>317</v>
      </c>
      <c r="D22" s="1167"/>
      <c r="E22" s="295">
        <f>'3.sz.m Önk  bev.'!E22+'5.1 sz. m Köz Hiv'!D10+'5.2 sz. m ÁMK'!D10</f>
        <v>14220320</v>
      </c>
      <c r="F22" s="295">
        <f>'3.sz.m Önk  bev.'!F22+'5.1 sz. m Köz Hiv'!E10+'5.2 sz. m ÁMK'!E10</f>
        <v>0</v>
      </c>
      <c r="G22" s="295">
        <f>'3.sz.m Önk  bev.'!G22+'5.1 sz. m Köz Hiv'!F10+'5.2 sz. m ÁMK'!F10</f>
        <v>0</v>
      </c>
      <c r="H22" s="295">
        <f>'3.sz.m Önk  bev.'!H22+'5.1 sz. m Köz Hiv'!G10+'5.2 sz. m ÁMK'!G10</f>
        <v>0</v>
      </c>
      <c r="I22" s="295">
        <f>'3.sz.m Önk  bev.'!I22+'5.1 sz. m Köz Hiv'!H10+'5.2 sz. m ÁMK'!H10</f>
        <v>0</v>
      </c>
      <c r="J22" s="295">
        <f>'3.sz.m Önk  bev.'!J22+'5.1 sz. m Köz Hiv'!I10+'5.2 sz. m ÁMK'!I10</f>
        <v>0</v>
      </c>
      <c r="K22" s="379">
        <f>'3.sz.m Önk  bev.'!L22+'5.2 sz. m ÁMK'!L9</f>
        <v>33456499</v>
      </c>
      <c r="L22" s="295">
        <f>'3.sz.m Önk  bev.'!M22+'5.2 sz. m ÁMK'!M9</f>
        <v>0</v>
      </c>
      <c r="M22" s="1058">
        <f>'3.sz.m Önk  bev.'!N22+'5.1 sz. m Köz Hiv'!N10+'5.2 sz. m ÁMK'!N10</f>
        <v>0</v>
      </c>
      <c r="N22" s="295">
        <f>'3.sz.m Önk  bev.'!O22+'5.2 sz. m ÁMK'!O9+'5.1 sz. m Köz Hiv'!O9</f>
        <v>0</v>
      </c>
      <c r="O22" s="295">
        <f>'3.sz.m Önk  bev.'!P22+'5.2 sz. m ÁMK'!P9+'5.1 sz. m Köz Hiv'!P9</f>
        <v>0</v>
      </c>
      <c r="P22" s="295">
        <f>'3.sz.m Önk  bev.'!Q22+'5.2 sz. m ÁMK'!Q9+'5.1 sz. m Köz Hiv'!Q9</f>
        <v>0</v>
      </c>
      <c r="Q22" s="777" t="e">
        <f t="shared" si="3"/>
        <v>#DIV/0!</v>
      </c>
      <c r="R22" s="379">
        <v>0</v>
      </c>
      <c r="S22" s="295"/>
      <c r="T22" s="295"/>
      <c r="U22" s="295"/>
      <c r="V22" s="295"/>
      <c r="W22" s="295"/>
      <c r="X22" s="379">
        <v>0</v>
      </c>
    </row>
    <row r="23" spans="1:24" ht="21.75" customHeight="1">
      <c r="A23" s="107"/>
      <c r="B23" s="103" t="s">
        <v>41</v>
      </c>
      <c r="C23" s="1155" t="s">
        <v>318</v>
      </c>
      <c r="D23" s="1155"/>
      <c r="E23" s="295">
        <f>'3.sz.m Önk  bev.'!E23+'5.2 sz. m ÁMK'!D11</f>
        <v>11283000</v>
      </c>
      <c r="F23" s="295">
        <f>'3.sz.m Önk  bev.'!F23+'5.2 sz. m ÁMK'!E11</f>
        <v>0</v>
      </c>
      <c r="G23" s="295">
        <f>'3.sz.m Önk  bev.'!G23+'5.2 sz. m ÁMK'!F11</f>
        <v>0</v>
      </c>
      <c r="H23" s="295">
        <f>'3.sz.m Önk  bev.'!H23+'5.2 sz. m ÁMK'!G11</f>
        <v>0</v>
      </c>
      <c r="I23" s="295">
        <f>'3.sz.m Önk  bev.'!I23+'5.2 sz. m ÁMK'!H11+'5.1 sz. m Köz Hiv'!H11</f>
        <v>0</v>
      </c>
      <c r="J23" s="295">
        <f>'3.sz.m Önk  bev.'!J23+'5.2 sz. m ÁMK'!I11+'5.1 sz. m Köz Hiv'!I11</f>
        <v>0</v>
      </c>
      <c r="K23" s="381">
        <f>'3.sz.m Önk  bev.'!L23</f>
        <v>5783000</v>
      </c>
      <c r="L23" s="297">
        <f>'3.sz.m Önk  bev.'!M23</f>
        <v>0</v>
      </c>
      <c r="M23" s="297">
        <f>'3.sz.m Önk  bev.'!N23+'5.2 sz. m ÁMK'!N11</f>
        <v>0</v>
      </c>
      <c r="N23" s="297">
        <f>'3.sz.m Önk  bev.'!O23</f>
        <v>0</v>
      </c>
      <c r="O23" s="297">
        <f>'3.sz.m Önk  bev.'!P23</f>
        <v>0</v>
      </c>
      <c r="P23" s="297">
        <f>'3.sz.m Önk  bev.'!Q23</f>
        <v>0</v>
      </c>
      <c r="Q23" s="762" t="e">
        <f t="shared" si="3"/>
        <v>#DIV/0!</v>
      </c>
      <c r="R23" s="381">
        <v>0</v>
      </c>
      <c r="S23" s="297"/>
      <c r="T23" s="297"/>
      <c r="U23" s="297"/>
      <c r="V23" s="297"/>
      <c r="W23" s="297"/>
      <c r="X23" s="381">
        <v>0</v>
      </c>
    </row>
    <row r="24" spans="1:24" ht="21.75" customHeight="1">
      <c r="A24" s="107"/>
      <c r="B24" s="103" t="s">
        <v>577</v>
      </c>
      <c r="C24" s="1155" t="s">
        <v>573</v>
      </c>
      <c r="D24" s="1156"/>
      <c r="E24" s="295">
        <f>'5.2 sz. m ÁMK'!D13</f>
        <v>5151069</v>
      </c>
      <c r="F24" s="295">
        <f>'5.2 sz. m ÁMK'!E13</f>
        <v>0</v>
      </c>
      <c r="G24" s="295">
        <f>'5.2 sz. m ÁMK'!F13</f>
        <v>0</v>
      </c>
      <c r="H24" s="295">
        <f>'5.2 sz. m ÁMK'!G13</f>
        <v>0</v>
      </c>
      <c r="I24" s="295">
        <f>'5.2 sz. m ÁMK'!H13</f>
        <v>0</v>
      </c>
      <c r="J24" s="295">
        <f>'5.2 sz. m ÁMK'!I13</f>
        <v>0</v>
      </c>
      <c r="K24" s="381"/>
      <c r="L24" s="297"/>
      <c r="M24" s="297">
        <f>'5.2 sz. m ÁMK'!F13</f>
        <v>0</v>
      </c>
      <c r="N24" s="297"/>
      <c r="O24" s="297"/>
      <c r="P24" s="297"/>
      <c r="Q24" s="762"/>
      <c r="R24" s="381"/>
      <c r="S24" s="297"/>
      <c r="T24" s="297"/>
      <c r="U24" s="297"/>
      <c r="V24" s="297"/>
      <c r="W24" s="297"/>
      <c r="X24" s="381"/>
    </row>
    <row r="25" spans="1:24" ht="21.75" customHeight="1">
      <c r="A25" s="107"/>
      <c r="B25" s="103" t="s">
        <v>287</v>
      </c>
      <c r="C25" s="1155" t="s">
        <v>319</v>
      </c>
      <c r="D25" s="1155"/>
      <c r="E25" s="297">
        <f>SUM(E26:E28)</f>
        <v>12033812</v>
      </c>
      <c r="F25" s="297">
        <f>SUM(F26:F28)</f>
        <v>0</v>
      </c>
      <c r="G25" s="297">
        <f aca="true" t="shared" si="8" ref="G25:N25">SUM(G26:G28)</f>
        <v>0</v>
      </c>
      <c r="H25" s="297">
        <f>SUM(H26:H28)</f>
        <v>0</v>
      </c>
      <c r="I25" s="297">
        <f>SUM(I26:I28)</f>
        <v>0</v>
      </c>
      <c r="J25" s="297">
        <f>SUM(J26:J28)</f>
        <v>0</v>
      </c>
      <c r="K25" s="381">
        <f t="shared" si="8"/>
        <v>10263812</v>
      </c>
      <c r="L25" s="297">
        <f t="shared" si="8"/>
        <v>0</v>
      </c>
      <c r="M25" s="297">
        <f t="shared" si="8"/>
        <v>0</v>
      </c>
      <c r="N25" s="297">
        <f t="shared" si="8"/>
        <v>0</v>
      </c>
      <c r="O25" s="297">
        <f>SUM(O26:O28)</f>
        <v>0</v>
      </c>
      <c r="P25" s="297">
        <f>SUM(P26:P28)</f>
        <v>0</v>
      </c>
      <c r="Q25" s="762" t="e">
        <f t="shared" si="3"/>
        <v>#DIV/0!</v>
      </c>
      <c r="R25" s="381">
        <v>0</v>
      </c>
      <c r="S25" s="297"/>
      <c r="T25" s="297">
        <f>SUM(T26:T28)</f>
        <v>0</v>
      </c>
      <c r="U25" s="297">
        <f>SUM(U26:U28)</f>
        <v>0</v>
      </c>
      <c r="V25" s="297">
        <f>SUM(V26:V28)</f>
        <v>0</v>
      </c>
      <c r="W25" s="297">
        <f>SUM(W26:W28)</f>
        <v>0</v>
      </c>
      <c r="X25" s="381">
        <v>0</v>
      </c>
    </row>
    <row r="26" spans="1:24" ht="31.5" customHeight="1">
      <c r="A26" s="107"/>
      <c r="B26" s="103"/>
      <c r="C26" s="103" t="s">
        <v>578</v>
      </c>
      <c r="D26" s="342" t="s">
        <v>320</v>
      </c>
      <c r="E26" s="297">
        <f>'3.sz.m Önk  bev.'!E25+'5.2 sz. m ÁMK'!D12</f>
        <v>12033812</v>
      </c>
      <c r="F26" s="297">
        <f>'3.sz.m Önk  bev.'!F25+'5.2 sz. m ÁMK'!E12</f>
        <v>0</v>
      </c>
      <c r="G26" s="297">
        <f>'3.sz.m Önk  bev.'!G25+'5.2 sz. m ÁMK'!F12</f>
        <v>0</v>
      </c>
      <c r="H26" s="297">
        <f>'3.sz.m Önk  bev.'!H25+'5.2 sz. m ÁMK'!G12</f>
        <v>0</v>
      </c>
      <c r="I26" s="297">
        <f>'3.sz.m Önk  bev.'!I25+'5.2 sz. m ÁMK'!H12</f>
        <v>0</v>
      </c>
      <c r="J26" s="297">
        <f>'3.sz.m Önk  bev.'!J25+'5.2 sz. m ÁMK'!I12</f>
        <v>0</v>
      </c>
      <c r="K26" s="381">
        <f>'3.sz.m Önk  bev.'!L25</f>
        <v>10263812</v>
      </c>
      <c r="L26" s="297">
        <f>'3.sz.m Önk  bev.'!M25</f>
        <v>0</v>
      </c>
      <c r="M26" s="297">
        <f>'3.sz.m Önk  bev.'!N25+'5.2 sz. m ÁMK'!N12</f>
        <v>0</v>
      </c>
      <c r="N26" s="297">
        <f>'3.sz.m Önk  bev.'!O25</f>
        <v>0</v>
      </c>
      <c r="O26" s="297">
        <f>'3.sz.m Önk  bev.'!P25</f>
        <v>0</v>
      </c>
      <c r="P26" s="297">
        <f>'3.sz.m Önk  bev.'!Q25</f>
        <v>0</v>
      </c>
      <c r="Q26" s="762" t="e">
        <f t="shared" si="3"/>
        <v>#DIV/0!</v>
      </c>
      <c r="R26" s="381">
        <v>0</v>
      </c>
      <c r="S26" s="297"/>
      <c r="T26" s="297">
        <f>'3.sz.m Önk  bev.'!U25</f>
        <v>0</v>
      </c>
      <c r="U26" s="297">
        <f>'3.sz.m Önk  bev.'!V25</f>
        <v>0</v>
      </c>
      <c r="V26" s="297">
        <f>'3.sz.m Önk  bev.'!W25</f>
        <v>0</v>
      </c>
      <c r="W26" s="297">
        <f>'3.sz.m Önk  bev.'!X25</f>
        <v>0</v>
      </c>
      <c r="X26" s="381">
        <v>0</v>
      </c>
    </row>
    <row r="27" spans="1:24" ht="41.25" customHeight="1">
      <c r="A27" s="107"/>
      <c r="B27" s="103"/>
      <c r="C27" s="103" t="s">
        <v>579</v>
      </c>
      <c r="D27" s="342" t="s">
        <v>321</v>
      </c>
      <c r="E27" s="297">
        <f>'3.sz.m Önk  bev.'!E26</f>
        <v>0</v>
      </c>
      <c r="F27" s="297">
        <f>'3.sz.m Önk  bev.'!F26</f>
        <v>0</v>
      </c>
      <c r="G27" s="297">
        <f>'3.sz.m Önk  bev.'!G26</f>
        <v>0</v>
      </c>
      <c r="H27" s="297">
        <f>'3.sz.m Önk  bev.'!H26</f>
        <v>0</v>
      </c>
      <c r="I27" s="297">
        <f>'3.sz.m Önk  bev.'!I26</f>
        <v>0</v>
      </c>
      <c r="J27" s="297">
        <f>'3.sz.m Önk  bev.'!J26</f>
        <v>0</v>
      </c>
      <c r="K27" s="381">
        <f>'3.sz.m Önk  bev.'!L26</f>
        <v>0</v>
      </c>
      <c r="L27" s="297">
        <f>'3.sz.m Önk  bev.'!M26</f>
        <v>0</v>
      </c>
      <c r="M27" s="297">
        <f>'3.sz.m Önk  bev.'!N26</f>
        <v>0</v>
      </c>
      <c r="N27" s="297">
        <f>'3.sz.m Önk  bev.'!O26</f>
        <v>0</v>
      </c>
      <c r="O27" s="297">
        <f>'3.sz.m Önk  bev.'!P26</f>
        <v>0</v>
      </c>
      <c r="P27" s="297">
        <f>'3.sz.m Önk  bev.'!Q26</f>
        <v>0</v>
      </c>
      <c r="Q27" s="762" t="e">
        <f t="shared" si="3"/>
        <v>#DIV/0!</v>
      </c>
      <c r="R27" s="381">
        <v>0</v>
      </c>
      <c r="S27" s="297"/>
      <c r="T27" s="297"/>
      <c r="U27" s="297"/>
      <c r="V27" s="297"/>
      <c r="W27" s="297"/>
      <c r="X27" s="381">
        <v>0</v>
      </c>
    </row>
    <row r="28" spans="1:24" ht="21.75" customHeight="1">
      <c r="A28" s="107"/>
      <c r="B28" s="103"/>
      <c r="C28" s="103" t="s">
        <v>580</v>
      </c>
      <c r="D28" s="342" t="s">
        <v>601</v>
      </c>
      <c r="E28" s="297">
        <f>'3.sz.m Önk  bev.'!E27</f>
        <v>0</v>
      </c>
      <c r="F28" s="297">
        <f>'3.sz.m Önk  bev.'!F27</f>
        <v>0</v>
      </c>
      <c r="G28" s="297">
        <f>'3.sz.m Önk  bev.'!G27</f>
        <v>0</v>
      </c>
      <c r="H28" s="297">
        <f>'3.sz.m Önk  bev.'!H27</f>
        <v>0</v>
      </c>
      <c r="I28" s="297">
        <f>'3.sz.m Önk  bev.'!I27</f>
        <v>0</v>
      </c>
      <c r="J28" s="297">
        <f>'3.sz.m Önk  bev.'!J27</f>
        <v>0</v>
      </c>
      <c r="K28" s="381">
        <f>'3.sz.m Önk  bev.'!L27</f>
        <v>0</v>
      </c>
      <c r="L28" s="297">
        <f>'3.sz.m Önk  bev.'!M27</f>
        <v>0</v>
      </c>
      <c r="M28" s="297">
        <f>'3.sz.m Önk  bev.'!N27</f>
        <v>0</v>
      </c>
      <c r="N28" s="297">
        <f>'3.sz.m Önk  bev.'!O27</f>
        <v>0</v>
      </c>
      <c r="O28" s="297">
        <f>'3.sz.m Önk  bev.'!P27</f>
        <v>0</v>
      </c>
      <c r="P28" s="297">
        <f>'3.sz.m Önk  bev.'!Q27</f>
        <v>0</v>
      </c>
      <c r="Q28" s="762"/>
      <c r="R28" s="381">
        <v>0</v>
      </c>
      <c r="S28" s="297"/>
      <c r="T28" s="297"/>
      <c r="U28" s="297"/>
      <c r="V28" s="297"/>
      <c r="W28" s="297"/>
      <c r="X28" s="381">
        <v>0</v>
      </c>
    </row>
    <row r="29" spans="1:24" ht="21.75" customHeight="1">
      <c r="A29" s="107"/>
      <c r="B29" s="103" t="s">
        <v>323</v>
      </c>
      <c r="C29" s="1155" t="s">
        <v>322</v>
      </c>
      <c r="D29" s="1155"/>
      <c r="E29" s="297">
        <f>'3.sz.m Önk  bev.'!E28+'5.2 sz. m ÁMK'!D14</f>
        <v>8457520</v>
      </c>
      <c r="F29" s="297">
        <f>'3.sz.m Önk  bev.'!F28+'5.2 sz. m ÁMK'!E14</f>
        <v>0</v>
      </c>
      <c r="G29" s="297">
        <f>'3.sz.m Önk  bev.'!G28+'5.2 sz. m ÁMK'!F14</f>
        <v>0</v>
      </c>
      <c r="H29" s="297">
        <f>'3.sz.m Önk  bev.'!H28+'5.2 sz. m ÁMK'!G14</f>
        <v>0</v>
      </c>
      <c r="I29" s="297">
        <f>'3.sz.m Önk  bev.'!I28+'5.2 sz. m ÁMK'!H14</f>
        <v>0</v>
      </c>
      <c r="J29" s="297">
        <f>'3.sz.m Önk  bev.'!J28+'5.2 sz. m ÁMK'!I14</f>
        <v>0</v>
      </c>
      <c r="K29" s="381">
        <f>'3.sz.m Önk  bev.'!L28</f>
        <v>1642410</v>
      </c>
      <c r="L29" s="297">
        <f>'3.sz.m Önk  bev.'!M28</f>
        <v>0</v>
      </c>
      <c r="M29" s="297">
        <f>'3.sz.m Önk  bev.'!N28+'5.2 sz. m ÁMK'!N14</f>
        <v>0</v>
      </c>
      <c r="N29" s="297">
        <f>'3.sz.m Önk  bev.'!O28</f>
        <v>0</v>
      </c>
      <c r="O29" s="297">
        <f>'3.sz.m Önk  bev.'!P28</f>
        <v>0</v>
      </c>
      <c r="P29" s="297">
        <f>'3.sz.m Önk  bev.'!Q28</f>
        <v>0</v>
      </c>
      <c r="Q29" s="762" t="e">
        <f t="shared" si="3"/>
        <v>#DIV/0!</v>
      </c>
      <c r="R29" s="381">
        <v>0</v>
      </c>
      <c r="S29" s="297"/>
      <c r="T29" s="297"/>
      <c r="U29" s="297"/>
      <c r="V29" s="297"/>
      <c r="W29" s="297"/>
      <c r="X29" s="381">
        <v>0</v>
      </c>
    </row>
    <row r="30" spans="1:24" ht="21.75" customHeight="1" hidden="1">
      <c r="A30" s="111"/>
      <c r="B30" s="112" t="s">
        <v>325</v>
      </c>
      <c r="C30" s="1155" t="s">
        <v>324</v>
      </c>
      <c r="D30" s="1156"/>
      <c r="E30" s="297">
        <f>'3.sz.m Önk  bev.'!E29</f>
        <v>0</v>
      </c>
      <c r="F30" s="297">
        <f>'3.sz.m Önk  bev.'!F29</f>
        <v>0</v>
      </c>
      <c r="G30" s="297">
        <f>'3.sz.m Önk  bev.'!G29</f>
        <v>0</v>
      </c>
      <c r="H30" s="297">
        <f>'3.sz.m Önk  bev.'!H29</f>
        <v>0</v>
      </c>
      <c r="I30" s="297">
        <f>'3.sz.m Önk  bev.'!I29</f>
        <v>0</v>
      </c>
      <c r="J30" s="297">
        <f>'3.sz.m Önk  bev.'!J29</f>
        <v>0</v>
      </c>
      <c r="K30" s="381">
        <f>'3.sz.m Önk  bev.'!L29</f>
        <v>0</v>
      </c>
      <c r="L30" s="297">
        <f>'3.sz.m Önk  bev.'!M29</f>
        <v>0</v>
      </c>
      <c r="M30" s="297">
        <f>'3.sz.m Önk  bev.'!N29</f>
        <v>0</v>
      </c>
      <c r="N30" s="297">
        <f>'3.sz.m Önk  bev.'!O29</f>
        <v>0</v>
      </c>
      <c r="O30" s="297">
        <f>'3.sz.m Önk  bev.'!P29</f>
        <v>0</v>
      </c>
      <c r="P30" s="297">
        <f>'3.sz.m Önk  bev.'!Q29</f>
        <v>0</v>
      </c>
      <c r="Q30" s="762"/>
      <c r="R30" s="381">
        <v>0</v>
      </c>
      <c r="S30" s="297"/>
      <c r="T30" s="297"/>
      <c r="U30" s="297"/>
      <c r="V30" s="297"/>
      <c r="W30" s="297"/>
      <c r="X30" s="381">
        <v>0</v>
      </c>
    </row>
    <row r="31" spans="1:24" ht="21.75" customHeight="1">
      <c r="A31" s="111"/>
      <c r="B31" s="112" t="s">
        <v>325</v>
      </c>
      <c r="C31" s="1155" t="s">
        <v>326</v>
      </c>
      <c r="D31" s="1156"/>
      <c r="E31" s="297">
        <f>'3.sz.m Önk  bev.'!E30+'5.1 sz. m Köz Hiv'!D12+'5.2 sz. m ÁMK'!D15</f>
        <v>913332</v>
      </c>
      <c r="F31" s="297">
        <f>'3.sz.m Önk  bev.'!F30+'5.1 sz. m Köz Hiv'!E12+'5.2 sz. m ÁMK'!E15</f>
        <v>0</v>
      </c>
      <c r="G31" s="297">
        <f>'3.sz.m Önk  bev.'!G30+'5.1 sz. m Köz Hiv'!F12+'5.2 sz. m ÁMK'!F15</f>
        <v>0</v>
      </c>
      <c r="H31" s="297">
        <f>'3.sz.m Önk  bev.'!H30+'5.1 sz. m Köz Hiv'!G12+'5.2 sz. m ÁMK'!G15</f>
        <v>0</v>
      </c>
      <c r="I31" s="297">
        <f>'3.sz.m Önk  bev.'!I30+'5.1 sz. m Köz Hiv'!H12+'5.2 sz. m ÁMK'!H15</f>
        <v>0</v>
      </c>
      <c r="J31" s="297">
        <f>'3.sz.m Önk  bev.'!J30+'5.1 sz. m Köz Hiv'!I12+'5.2 sz. m ÁMK'!I15</f>
        <v>0</v>
      </c>
      <c r="K31" s="381">
        <f>'3.sz.m Önk  bev.'!L30</f>
        <v>913332</v>
      </c>
      <c r="L31" s="297">
        <f>'3.sz.m Önk  bev.'!M30</f>
        <v>0</v>
      </c>
      <c r="M31" s="297">
        <f>'3.sz.m Önk  bev.'!N30+'5.1 sz. m Köz Hiv'!N12+'5.2 sz. m ÁMK'!N15</f>
        <v>0</v>
      </c>
      <c r="N31" s="297">
        <f>'3.sz.m Önk  bev.'!O30</f>
        <v>0</v>
      </c>
      <c r="O31" s="297">
        <f>'3.sz.m Önk  bev.'!P30</f>
        <v>0</v>
      </c>
      <c r="P31" s="297">
        <f>'3.sz.m Önk  bev.'!Q30</f>
        <v>0</v>
      </c>
      <c r="Q31" s="762" t="e">
        <f t="shared" si="3"/>
        <v>#DIV/0!</v>
      </c>
      <c r="R31" s="381">
        <v>0</v>
      </c>
      <c r="S31" s="297"/>
      <c r="T31" s="297"/>
      <c r="U31" s="297"/>
      <c r="V31" s="297"/>
      <c r="W31" s="297"/>
      <c r="X31" s="381">
        <v>0</v>
      </c>
    </row>
    <row r="32" spans="1:24" ht="21.75" customHeight="1" thickBot="1">
      <c r="A32" s="111"/>
      <c r="B32" s="112" t="s">
        <v>581</v>
      </c>
      <c r="C32" s="1160" t="s">
        <v>73</v>
      </c>
      <c r="D32" s="1160"/>
      <c r="E32" s="297">
        <f>'3.sz.m Önk  bev.'!E31+'5.1 sz. m Köz Hiv'!D13+'5.2 sz. m ÁMK'!D16</f>
        <v>0</v>
      </c>
      <c r="F32" s="297">
        <f>'3.sz.m Önk  bev.'!F31+'5.1 sz. m Köz Hiv'!E13+'5.2 sz. m ÁMK'!E16</f>
        <v>0</v>
      </c>
      <c r="G32" s="297">
        <f>'3.sz.m Önk  bev.'!G31+'5.1 sz. m Köz Hiv'!F13+'5.2 sz. m ÁMK'!F16</f>
        <v>0</v>
      </c>
      <c r="H32" s="297">
        <f>'3.sz.m Önk  bev.'!H31+'5.1 sz. m Köz Hiv'!G13+'5.2 sz. m ÁMK'!G16</f>
        <v>0</v>
      </c>
      <c r="I32" s="297">
        <f>'3.sz.m Önk  bev.'!I31+'5.1 sz. m Köz Hiv'!H13+'5.2 sz. m ÁMK'!H16</f>
        <v>0</v>
      </c>
      <c r="J32" s="297">
        <f>'3.sz.m Önk  bev.'!J31+'5.1 sz. m Köz Hiv'!I13+'5.2 sz. m ÁMK'!I16</f>
        <v>0</v>
      </c>
      <c r="K32" s="381">
        <f>'3.sz.m Önk  bev.'!L31</f>
        <v>0</v>
      </c>
      <c r="L32" s="297">
        <f>'3.sz.m Önk  bev.'!M31</f>
        <v>0</v>
      </c>
      <c r="M32" s="297">
        <f>'3.sz.m Önk  bev.'!N31+'5.1 sz. m Köz Hiv'!N13+'5.2 sz. m ÁMK'!N16</f>
        <v>0</v>
      </c>
      <c r="N32" s="297">
        <f>'3.sz.m Önk  bev.'!O31</f>
        <v>0</v>
      </c>
      <c r="O32" s="297">
        <f>'3.sz.m Önk  bev.'!P31</f>
        <v>0</v>
      </c>
      <c r="P32" s="297">
        <f>'3.sz.m Önk  bev.'!Q31</f>
        <v>0</v>
      </c>
      <c r="Q32" s="762" t="e">
        <f t="shared" si="3"/>
        <v>#DIV/0!</v>
      </c>
      <c r="R32" s="381">
        <v>0</v>
      </c>
      <c r="S32" s="297"/>
      <c r="T32" s="297"/>
      <c r="U32" s="297"/>
      <c r="V32" s="297"/>
      <c r="W32" s="297"/>
      <c r="X32" s="381">
        <v>0</v>
      </c>
    </row>
    <row r="33" spans="1:24" ht="42.75" customHeight="1" thickBot="1">
      <c r="A33" s="114" t="s">
        <v>10</v>
      </c>
      <c r="B33" s="1159" t="s">
        <v>327</v>
      </c>
      <c r="C33" s="1159"/>
      <c r="D33" s="1159"/>
      <c r="E33" s="373">
        <f aca="true" t="shared" si="9" ref="E33:N33">SUM(E34:E38)</f>
        <v>255822270</v>
      </c>
      <c r="F33" s="117">
        <f t="shared" si="9"/>
        <v>0</v>
      </c>
      <c r="G33" s="117">
        <f t="shared" si="9"/>
        <v>0</v>
      </c>
      <c r="H33" s="117">
        <f>SUM(H34:H38)</f>
        <v>0</v>
      </c>
      <c r="I33" s="117">
        <f>SUM(I34:I38)</f>
        <v>0</v>
      </c>
      <c r="J33" s="117">
        <f>SUM(J34:J38)</f>
        <v>0</v>
      </c>
      <c r="K33" s="373">
        <f t="shared" si="9"/>
        <v>255822270</v>
      </c>
      <c r="L33" s="117">
        <f t="shared" si="9"/>
        <v>0</v>
      </c>
      <c r="M33" s="117">
        <f t="shared" si="9"/>
        <v>0</v>
      </c>
      <c r="N33" s="117">
        <f t="shared" si="9"/>
        <v>0</v>
      </c>
      <c r="O33" s="117">
        <f>SUM(O34:O38)</f>
        <v>0</v>
      </c>
      <c r="P33" s="117">
        <f>SUM(P34:P38)</f>
        <v>0</v>
      </c>
      <c r="Q33" s="778" t="e">
        <f t="shared" si="3"/>
        <v>#DIV/0!</v>
      </c>
      <c r="R33" s="373">
        <v>0</v>
      </c>
      <c r="S33" s="117"/>
      <c r="T33" s="117"/>
      <c r="U33" s="117"/>
      <c r="V33" s="117"/>
      <c r="W33" s="117"/>
      <c r="X33" s="373">
        <v>0</v>
      </c>
    </row>
    <row r="34" spans="1:24" ht="21.75" customHeight="1">
      <c r="A34" s="108"/>
      <c r="B34" s="112" t="s">
        <v>43</v>
      </c>
      <c r="C34" s="1157" t="s">
        <v>328</v>
      </c>
      <c r="D34" s="1158"/>
      <c r="E34" s="381">
        <f>'3.sz.m Önk  bev.'!E33</f>
        <v>217306312</v>
      </c>
      <c r="F34" s="297">
        <f>'3.sz.m Önk  bev.'!F33</f>
        <v>0</v>
      </c>
      <c r="G34" s="297">
        <f>'3.sz.m Önk  bev.'!G33</f>
        <v>0</v>
      </c>
      <c r="H34" s="297">
        <f>'3.sz.m Önk  bev.'!H33</f>
        <v>0</v>
      </c>
      <c r="I34" s="297">
        <f>'3.sz.m Önk  bev.'!I33</f>
        <v>0</v>
      </c>
      <c r="J34" s="297">
        <f>'3.sz.m Önk  bev.'!J33</f>
        <v>0</v>
      </c>
      <c r="K34" s="381">
        <f>'3.sz.m Önk  bev.'!L33</f>
        <v>217306312</v>
      </c>
      <c r="L34" s="297">
        <f>'3.sz.m Önk  bev.'!M33</f>
        <v>0</v>
      </c>
      <c r="M34" s="297">
        <f>'3.sz.m Önk  bev.'!N33</f>
        <v>0</v>
      </c>
      <c r="N34" s="297">
        <f>'3.sz.m Önk  bev.'!O33</f>
        <v>0</v>
      </c>
      <c r="O34" s="297">
        <f>'3.sz.m Önk  bev.'!P33</f>
        <v>0</v>
      </c>
      <c r="P34" s="297">
        <f>'3.sz.m Önk  bev.'!Q33</f>
        <v>0</v>
      </c>
      <c r="Q34" s="779" t="e">
        <f t="shared" si="3"/>
        <v>#DIV/0!</v>
      </c>
      <c r="R34" s="381">
        <v>0</v>
      </c>
      <c r="S34" s="297"/>
      <c r="T34" s="297"/>
      <c r="U34" s="297"/>
      <c r="V34" s="297"/>
      <c r="W34" s="297"/>
      <c r="X34" s="381">
        <v>0</v>
      </c>
    </row>
    <row r="35" spans="1:24" ht="21.75" customHeight="1">
      <c r="A35" s="107"/>
      <c r="B35" s="112" t="s">
        <v>44</v>
      </c>
      <c r="C35" s="1155" t="s">
        <v>592</v>
      </c>
      <c r="D35" s="1156"/>
      <c r="E35" s="381">
        <f>'3.sz.m Önk  bev.'!E34</f>
        <v>0</v>
      </c>
      <c r="F35" s="297">
        <f>'3.sz.m Önk  bev.'!F34</f>
        <v>0</v>
      </c>
      <c r="G35" s="297">
        <f>'3.sz.m Önk  bev.'!G34</f>
        <v>0</v>
      </c>
      <c r="H35" s="297">
        <f>'3.sz.m Önk  bev.'!H34</f>
        <v>0</v>
      </c>
      <c r="I35" s="297">
        <f>'3.sz.m Önk  bev.'!I34</f>
        <v>0</v>
      </c>
      <c r="J35" s="297">
        <f>'3.sz.m Önk  bev.'!J34</f>
        <v>0</v>
      </c>
      <c r="K35" s="381">
        <f>'3.sz.m Önk  bev.'!L34</f>
        <v>0</v>
      </c>
      <c r="L35" s="297">
        <f>'3.sz.m Önk  bev.'!M34</f>
        <v>0</v>
      </c>
      <c r="M35" s="297">
        <f>'3.sz.m Önk  bev.'!N34</f>
        <v>0</v>
      </c>
      <c r="N35" s="297">
        <f>'3.sz.m Önk  bev.'!O34</f>
        <v>0</v>
      </c>
      <c r="O35" s="297">
        <f>'3.sz.m Önk  bev.'!P34</f>
        <v>0</v>
      </c>
      <c r="P35" s="297">
        <f>'3.sz.m Önk  bev.'!Q34</f>
        <v>0</v>
      </c>
      <c r="Q35" s="780" t="e">
        <f t="shared" si="3"/>
        <v>#DIV/0!</v>
      </c>
      <c r="R35" s="381">
        <v>0</v>
      </c>
      <c r="S35" s="297"/>
      <c r="T35" s="297"/>
      <c r="U35" s="297"/>
      <c r="V35" s="297"/>
      <c r="W35" s="297"/>
      <c r="X35" s="381">
        <v>0</v>
      </c>
    </row>
    <row r="36" spans="1:24" ht="21.75" customHeight="1">
      <c r="A36" s="107"/>
      <c r="B36" s="112" t="s">
        <v>70</v>
      </c>
      <c r="C36" s="1155" t="s">
        <v>513</v>
      </c>
      <c r="D36" s="1155"/>
      <c r="E36" s="381">
        <f>'3.sz.m Önk  bev.'!E35</f>
        <v>0</v>
      </c>
      <c r="F36" s="297">
        <f>'3.sz.m Önk  bev.'!F35</f>
        <v>0</v>
      </c>
      <c r="G36" s="297">
        <f>'3.sz.m Önk  bev.'!G35</f>
        <v>0</v>
      </c>
      <c r="H36" s="297">
        <f>'3.sz.m Önk  bev.'!H35</f>
        <v>0</v>
      </c>
      <c r="I36" s="297">
        <f>'3.sz.m Önk  bev.'!I35</f>
        <v>0</v>
      </c>
      <c r="J36" s="297">
        <f>'3.sz.m Önk  bev.'!J35</f>
        <v>0</v>
      </c>
      <c r="K36" s="381">
        <f>'3.sz.m Önk  bev.'!L35</f>
        <v>0</v>
      </c>
      <c r="L36" s="297">
        <f>'3.sz.m Önk  bev.'!M35</f>
        <v>0</v>
      </c>
      <c r="M36" s="297">
        <f>'3.sz.m Önk  bev.'!N35</f>
        <v>0</v>
      </c>
      <c r="N36" s="297">
        <f>'3.sz.m Önk  bev.'!O35</f>
        <v>0</v>
      </c>
      <c r="O36" s="297">
        <f>'3.sz.m Önk  bev.'!P35</f>
        <v>0</v>
      </c>
      <c r="P36" s="297">
        <f>'3.sz.m Önk  bev.'!Q35</f>
        <v>0</v>
      </c>
      <c r="Q36" s="780" t="e">
        <f t="shared" si="3"/>
        <v>#DIV/0!</v>
      </c>
      <c r="R36" s="381">
        <v>0</v>
      </c>
      <c r="S36" s="297"/>
      <c r="T36" s="297"/>
      <c r="U36" s="297"/>
      <c r="V36" s="297"/>
      <c r="W36" s="297"/>
      <c r="X36" s="381">
        <v>0</v>
      </c>
    </row>
    <row r="37" spans="1:24" ht="21.75" customHeight="1">
      <c r="A37" s="107"/>
      <c r="B37" s="112" t="s">
        <v>71</v>
      </c>
      <c r="C37" s="1155" t="s">
        <v>378</v>
      </c>
      <c r="D37" s="1156"/>
      <c r="E37" s="381"/>
      <c r="F37" s="297"/>
      <c r="G37" s="297">
        <f>'3.sz.m Önk  bev.'!G36</f>
        <v>0</v>
      </c>
      <c r="H37" s="297">
        <f>'3.sz.m Önk  bev.'!H36</f>
        <v>0</v>
      </c>
      <c r="I37" s="297">
        <f>'3.sz.m Önk  bev.'!I36</f>
        <v>0</v>
      </c>
      <c r="J37" s="297">
        <f>'3.sz.m Önk  bev.'!J36</f>
        <v>0</v>
      </c>
      <c r="K37" s="381"/>
      <c r="L37" s="297"/>
      <c r="M37" s="297"/>
      <c r="N37" s="297"/>
      <c r="O37" s="297"/>
      <c r="P37" s="297"/>
      <c r="Q37" s="780"/>
      <c r="R37" s="381">
        <v>0</v>
      </c>
      <c r="S37" s="297"/>
      <c r="T37" s="297"/>
      <c r="U37" s="297"/>
      <c r="V37" s="297"/>
      <c r="W37" s="297"/>
      <c r="X37" s="381">
        <v>0</v>
      </c>
    </row>
    <row r="38" spans="1:24" ht="45.75" customHeight="1">
      <c r="A38" s="107"/>
      <c r="B38" s="112" t="s">
        <v>374</v>
      </c>
      <c r="C38" s="1155" t="s">
        <v>329</v>
      </c>
      <c r="D38" s="1156"/>
      <c r="E38" s="381">
        <f aca="true" t="shared" si="10" ref="E38:N38">SUM(E39:E41)</f>
        <v>38515958</v>
      </c>
      <c r="F38" s="297">
        <f t="shared" si="10"/>
        <v>0</v>
      </c>
      <c r="G38" s="297">
        <f t="shared" si="10"/>
        <v>0</v>
      </c>
      <c r="H38" s="297">
        <f>SUM(H39:H41)</f>
        <v>0</v>
      </c>
      <c r="I38" s="297">
        <f>SUM(I39:I41)</f>
        <v>0</v>
      </c>
      <c r="J38" s="297">
        <f>SUM(J39:J41)</f>
        <v>0</v>
      </c>
      <c r="K38" s="381">
        <f t="shared" si="10"/>
        <v>38515958</v>
      </c>
      <c r="L38" s="297">
        <f t="shared" si="10"/>
        <v>0</v>
      </c>
      <c r="M38" s="297">
        <f t="shared" si="10"/>
        <v>0</v>
      </c>
      <c r="N38" s="297">
        <f t="shared" si="10"/>
        <v>0</v>
      </c>
      <c r="O38" s="297">
        <f>SUM(O39:O41)</f>
        <v>0</v>
      </c>
      <c r="P38" s="297">
        <f>SUM(P39:P41)</f>
        <v>0</v>
      </c>
      <c r="Q38" s="780" t="e">
        <f t="shared" si="3"/>
        <v>#DIV/0!</v>
      </c>
      <c r="R38" s="381">
        <v>0</v>
      </c>
      <c r="S38" s="297"/>
      <c r="T38" s="297"/>
      <c r="U38" s="297"/>
      <c r="V38" s="297"/>
      <c r="W38" s="297"/>
      <c r="X38" s="381">
        <v>0</v>
      </c>
    </row>
    <row r="39" spans="1:24" ht="21.75" customHeight="1">
      <c r="A39" s="107"/>
      <c r="B39" s="112"/>
      <c r="C39" s="109" t="s">
        <v>375</v>
      </c>
      <c r="D39" s="638" t="s">
        <v>34</v>
      </c>
      <c r="E39" s="381">
        <f>'3.sz.m Önk  bev.'!E38</f>
        <v>8066400</v>
      </c>
      <c r="F39" s="297">
        <f>'3.sz.m Önk  bev.'!F38</f>
        <v>0</v>
      </c>
      <c r="G39" s="297">
        <f>'3.sz.m Önk  bev.'!G38</f>
        <v>0</v>
      </c>
      <c r="H39" s="297">
        <f>'3.sz.m Önk  bev.'!H38</f>
        <v>0</v>
      </c>
      <c r="I39" s="297">
        <f>'3.sz.m Önk  bev.'!I38</f>
        <v>0</v>
      </c>
      <c r="J39" s="297">
        <f>'3.sz.m Önk  bev.'!J38</f>
        <v>0</v>
      </c>
      <c r="K39" s="381">
        <f>'3.sz.m Önk  bev.'!L38</f>
        <v>8066400</v>
      </c>
      <c r="L39" s="297">
        <f>'3.sz.m Önk  bev.'!M38</f>
        <v>0</v>
      </c>
      <c r="M39" s="297">
        <f>'3.sz.m Önk  bev.'!N38</f>
        <v>0</v>
      </c>
      <c r="N39" s="297">
        <f>'3.sz.m Önk  bev.'!O38</f>
        <v>0</v>
      </c>
      <c r="O39" s="297">
        <f>'3.sz.m Önk  bev.'!P38</f>
        <v>0</v>
      </c>
      <c r="P39" s="297">
        <f>'3.sz.m Önk  bev.'!Q38</f>
        <v>0</v>
      </c>
      <c r="Q39" s="780" t="e">
        <f t="shared" si="3"/>
        <v>#DIV/0!</v>
      </c>
      <c r="R39" s="381">
        <v>0</v>
      </c>
      <c r="S39" s="297"/>
      <c r="T39" s="297"/>
      <c r="U39" s="297"/>
      <c r="V39" s="297"/>
      <c r="W39" s="297"/>
      <c r="X39" s="381">
        <v>0</v>
      </c>
    </row>
    <row r="40" spans="1:24" ht="21.75" customHeight="1">
      <c r="A40" s="107"/>
      <c r="B40" s="112"/>
      <c r="C40" s="103" t="s">
        <v>376</v>
      </c>
      <c r="D40" s="342" t="s">
        <v>33</v>
      </c>
      <c r="E40" s="381">
        <f>'3.sz.m Önk  bev.'!E39+'5.2 sz. m ÁMK'!D20</f>
        <v>0</v>
      </c>
      <c r="F40" s="297">
        <f>'3.sz.m Önk  bev.'!F39+'5.2 sz. m ÁMK'!E20</f>
        <v>0</v>
      </c>
      <c r="G40" s="297">
        <f>'3.sz.m Önk  bev.'!G39+'5.2 sz. m ÁMK'!F20</f>
        <v>0</v>
      </c>
      <c r="H40" s="297">
        <f>'3.sz.m Önk  bev.'!H39+'5.2 sz. m ÁMK'!G20</f>
        <v>0</v>
      </c>
      <c r="I40" s="297">
        <f>'3.sz.m Önk  bev.'!I39+'5.2 sz. m ÁMK'!H20</f>
        <v>0</v>
      </c>
      <c r="J40" s="297">
        <f>'3.sz.m Önk  bev.'!J39+'5.2 sz. m ÁMK'!I20</f>
        <v>0</v>
      </c>
      <c r="K40" s="381">
        <f>'3.sz.m Önk  bev.'!L39+'5.2 sz. m ÁMK'!L20</f>
        <v>0</v>
      </c>
      <c r="L40" s="297">
        <f>'3.sz.m Önk  bev.'!M39+'5.2 sz. m ÁMK'!M20</f>
        <v>0</v>
      </c>
      <c r="M40" s="297">
        <f>'3.sz.m Önk  bev.'!N39+'5.2 sz. m ÁMK'!N20</f>
        <v>0</v>
      </c>
      <c r="N40" s="297">
        <f>'3.sz.m Önk  bev.'!O39+'5.2 sz. m ÁMK'!O20</f>
        <v>0</v>
      </c>
      <c r="O40" s="297">
        <f>'3.sz.m Önk  bev.'!P39+'5.2 sz. m ÁMK'!P20</f>
        <v>0</v>
      </c>
      <c r="P40" s="297">
        <f>'3.sz.m Önk  bev.'!Q39+'5.2 sz. m ÁMK'!Q20</f>
        <v>0</v>
      </c>
      <c r="Q40" s="780"/>
      <c r="R40" s="381">
        <v>0</v>
      </c>
      <c r="S40" s="297"/>
      <c r="T40" s="297"/>
      <c r="U40" s="297"/>
      <c r="V40" s="297"/>
      <c r="W40" s="297"/>
      <c r="X40" s="381">
        <v>0</v>
      </c>
    </row>
    <row r="41" spans="1:24" ht="21.75" customHeight="1" thickBot="1">
      <c r="A41" s="107"/>
      <c r="B41" s="112"/>
      <c r="C41" s="103" t="s">
        <v>377</v>
      </c>
      <c r="D41" s="342" t="s">
        <v>35</v>
      </c>
      <c r="E41" s="381">
        <f>'3.sz.m Önk  bev.'!E40+'5.1 sz. m Köz Hiv'!D16</f>
        <v>30449558</v>
      </c>
      <c r="F41" s="381">
        <f>'3.sz.m Önk  bev.'!F40+'5.1 sz. m Köz Hiv'!E16</f>
        <v>0</v>
      </c>
      <c r="G41" s="381">
        <f>'3.sz.m Önk  bev.'!G40+'5.1 sz. m Köz Hiv'!F16</f>
        <v>0</v>
      </c>
      <c r="H41" s="381">
        <f>'3.sz.m Önk  bev.'!H40+'5.1 sz. m Köz Hiv'!G16+'5.2 sz. m ÁMK'!G19</f>
        <v>0</v>
      </c>
      <c r="I41" s="381">
        <f>'3.sz.m Önk  bev.'!I40+'5.1 sz. m Köz Hiv'!H16+'5.2 sz. m ÁMK'!H19</f>
        <v>0</v>
      </c>
      <c r="J41" s="381">
        <f>'3.sz.m Önk  bev.'!J40+'5.1 sz. m Köz Hiv'!I16+'5.2 sz. m ÁMK'!I19</f>
        <v>0</v>
      </c>
      <c r="K41" s="381">
        <f>'3.sz.m Önk  bev.'!L40+'5.1 sz. m Köz Hiv'!L16</f>
        <v>30449558</v>
      </c>
      <c r="L41" s="381">
        <f>'3.sz.m Önk  bev.'!M40+'5.1 sz. m Köz Hiv'!M16</f>
        <v>0</v>
      </c>
      <c r="M41" s="381">
        <f>'3.sz.m Önk  bev.'!N40+'5.1 sz. m Köz Hiv'!N16</f>
        <v>0</v>
      </c>
      <c r="N41" s="381">
        <f>'3.sz.m Önk  bev.'!O40+'5.1 sz. m Köz Hiv'!O16+'5.2 sz. m ÁMK'!O19</f>
        <v>0</v>
      </c>
      <c r="O41" s="381">
        <f>'3.sz.m Önk  bev.'!P40+'5.1 sz. m Köz Hiv'!P16+'5.2 sz. m ÁMK'!P19</f>
        <v>0</v>
      </c>
      <c r="P41" s="381">
        <f>'3.sz.m Önk  bev.'!Q40+'5.1 sz. m Köz Hiv'!Q16+'5.2 sz. m ÁMK'!Q19</f>
        <v>0</v>
      </c>
      <c r="Q41" s="781" t="e">
        <f t="shared" si="3"/>
        <v>#DIV/0!</v>
      </c>
      <c r="R41" s="381">
        <v>0</v>
      </c>
      <c r="S41" s="297"/>
      <c r="T41" s="297"/>
      <c r="U41" s="297"/>
      <c r="V41" s="297"/>
      <c r="W41" s="297"/>
      <c r="X41" s="381">
        <v>0</v>
      </c>
    </row>
    <row r="42" spans="1:24" ht="33" customHeight="1" thickBot="1">
      <c r="A42" s="114" t="s">
        <v>11</v>
      </c>
      <c r="B42" s="1169" t="s">
        <v>330</v>
      </c>
      <c r="C42" s="1169"/>
      <c r="D42" s="1169"/>
      <c r="E42" s="373">
        <f>SUM(E43:E44)</f>
        <v>40000000</v>
      </c>
      <c r="F42" s="117">
        <f>SUM(F43:F44)+F48</f>
        <v>0</v>
      </c>
      <c r="G42" s="117">
        <f>SUM(G43:G44)+G48</f>
        <v>0</v>
      </c>
      <c r="H42" s="117">
        <f>SUM(H43:H44)+H48</f>
        <v>0</v>
      </c>
      <c r="I42" s="117">
        <f>SUM(I43:I44)+I48</f>
        <v>0</v>
      </c>
      <c r="J42" s="117">
        <f>SUM(J43:J44)+J48</f>
        <v>0</v>
      </c>
      <c r="K42" s="373">
        <f>SUM(K43:K44)</f>
        <v>40000000</v>
      </c>
      <c r="L42" s="117">
        <f>SUM(L43:L44)</f>
        <v>0</v>
      </c>
      <c r="M42" s="117">
        <f>SUM(M43:M44)</f>
        <v>0</v>
      </c>
      <c r="N42" s="117">
        <f>SUM(N43:N44)+N48</f>
        <v>0</v>
      </c>
      <c r="O42" s="117">
        <f>SUM(O43:O44)+O48</f>
        <v>0</v>
      </c>
      <c r="P42" s="117">
        <f>SUM(P43:P44)+P48</f>
        <v>0</v>
      </c>
      <c r="Q42" s="778" t="e">
        <f t="shared" si="3"/>
        <v>#DIV/0!</v>
      </c>
      <c r="R42" s="373">
        <f>SUM(R43:R44)</f>
        <v>0</v>
      </c>
      <c r="S42" s="117">
        <f>SUM(S43:S44)</f>
        <v>0</v>
      </c>
      <c r="T42" s="117">
        <f>SUM(T43:T44)</f>
        <v>0</v>
      </c>
      <c r="U42" s="117">
        <f>SUM(U43:U44)+U48</f>
        <v>0</v>
      </c>
      <c r="V42" s="117">
        <f>SUM(V43:V44)+V48</f>
        <v>0</v>
      </c>
      <c r="W42" s="117">
        <f>SUM(W43:W44)+W48</f>
        <v>0</v>
      </c>
      <c r="X42" s="373">
        <f>SUM(X43:X44)</f>
        <v>0</v>
      </c>
    </row>
    <row r="43" spans="1:24" ht="21.75" customHeight="1">
      <c r="A43" s="108"/>
      <c r="B43" s="115" t="s">
        <v>331</v>
      </c>
      <c r="C43" s="1167" t="s">
        <v>333</v>
      </c>
      <c r="D43" s="1167"/>
      <c r="E43" s="381">
        <f>'3.sz.m Önk  bev.'!E42</f>
        <v>40000000</v>
      </c>
      <c r="F43" s="297">
        <f>'3.sz.m Önk  bev.'!F42</f>
        <v>0</v>
      </c>
      <c r="G43" s="297">
        <f>'3.sz.m Önk  bev.'!G42</f>
        <v>0</v>
      </c>
      <c r="H43" s="297">
        <f>'3.sz.m Önk  bev.'!H42</f>
        <v>0</v>
      </c>
      <c r="I43" s="297">
        <f>'3.sz.m Önk  bev.'!I42</f>
        <v>0</v>
      </c>
      <c r="J43" s="297">
        <f>'3.sz.m Önk  bev.'!J42</f>
        <v>0</v>
      </c>
      <c r="K43" s="381">
        <f>'3.sz.m Önk  bev.'!L42</f>
        <v>40000000</v>
      </c>
      <c r="L43" s="297">
        <f>'3.sz.m Önk  bev.'!M42</f>
        <v>0</v>
      </c>
      <c r="M43" s="297">
        <f>'3.sz.m Önk  bev.'!N42</f>
        <v>0</v>
      </c>
      <c r="N43" s="297">
        <f>'3.sz.m Önk  bev.'!O42</f>
        <v>0</v>
      </c>
      <c r="O43" s="297">
        <f>'3.sz.m Önk  bev.'!P42</f>
        <v>0</v>
      </c>
      <c r="P43" s="297">
        <f>'3.sz.m Önk  bev.'!Q42</f>
        <v>0</v>
      </c>
      <c r="Q43" s="782"/>
      <c r="R43" s="381">
        <v>0</v>
      </c>
      <c r="S43" s="297"/>
      <c r="T43" s="297"/>
      <c r="U43" s="297"/>
      <c r="V43" s="297"/>
      <c r="W43" s="297"/>
      <c r="X43" s="381">
        <v>0</v>
      </c>
    </row>
    <row r="44" spans="1:24" ht="21.75" customHeight="1">
      <c r="A44" s="107"/>
      <c r="B44" s="104" t="s">
        <v>332</v>
      </c>
      <c r="C44" s="1155" t="s">
        <v>334</v>
      </c>
      <c r="D44" s="1155"/>
      <c r="E44" s="381">
        <f aca="true" t="shared" si="11" ref="E44:N44">SUM(E45:E47)</f>
        <v>0</v>
      </c>
      <c r="F44" s="297">
        <f t="shared" si="11"/>
        <v>0</v>
      </c>
      <c r="G44" s="297">
        <f t="shared" si="11"/>
        <v>0</v>
      </c>
      <c r="H44" s="297">
        <f>SUM(H45:H47)</f>
        <v>0</v>
      </c>
      <c r="I44" s="297">
        <f>SUM(I45:I47)</f>
        <v>0</v>
      </c>
      <c r="J44" s="297">
        <f>SUM(J45:J47)</f>
        <v>0</v>
      </c>
      <c r="K44" s="381">
        <f t="shared" si="11"/>
        <v>0</v>
      </c>
      <c r="L44" s="297">
        <f t="shared" si="11"/>
        <v>0</v>
      </c>
      <c r="M44" s="297">
        <f t="shared" si="11"/>
        <v>0</v>
      </c>
      <c r="N44" s="297">
        <f t="shared" si="11"/>
        <v>0</v>
      </c>
      <c r="O44" s="297">
        <f>SUM(O45:O47)</f>
        <v>0</v>
      </c>
      <c r="P44" s="297">
        <f>SUM(P45:P47)</f>
        <v>0</v>
      </c>
      <c r="Q44" s="762" t="e">
        <f t="shared" si="3"/>
        <v>#DIV/0!</v>
      </c>
      <c r="R44" s="381">
        <v>0</v>
      </c>
      <c r="S44" s="297"/>
      <c r="T44" s="297"/>
      <c r="U44" s="297"/>
      <c r="V44" s="297"/>
      <c r="W44" s="297"/>
      <c r="X44" s="381">
        <v>0</v>
      </c>
    </row>
    <row r="45" spans="1:24" ht="21.75" customHeight="1">
      <c r="A45" s="107"/>
      <c r="B45" s="115"/>
      <c r="C45" s="109" t="s">
        <v>335</v>
      </c>
      <c r="D45" s="638" t="s">
        <v>34</v>
      </c>
      <c r="E45" s="381">
        <f>'3.sz.m Önk  bev.'!E44</f>
        <v>0</v>
      </c>
      <c r="F45" s="297">
        <f>'3.sz.m Önk  bev.'!F44</f>
        <v>0</v>
      </c>
      <c r="G45" s="297">
        <f>'3.sz.m Önk  bev.'!G44</f>
        <v>0</v>
      </c>
      <c r="H45" s="297">
        <f>'3.sz.m Önk  bev.'!H44</f>
        <v>0</v>
      </c>
      <c r="I45" s="297">
        <f>'3.sz.m Önk  bev.'!I44</f>
        <v>0</v>
      </c>
      <c r="J45" s="297">
        <f>'3.sz.m Önk  bev.'!J44</f>
        <v>0</v>
      </c>
      <c r="K45" s="381">
        <f>'3.sz.m Önk  bev.'!L44</f>
        <v>0</v>
      </c>
      <c r="L45" s="297">
        <f>'3.sz.m Önk  bev.'!M44</f>
        <v>0</v>
      </c>
      <c r="M45" s="297">
        <f>'3.sz.m Önk  bev.'!N44</f>
        <v>0</v>
      </c>
      <c r="N45" s="297">
        <f>'3.sz.m Önk  bev.'!O44</f>
        <v>0</v>
      </c>
      <c r="O45" s="297">
        <f>'3.sz.m Önk  bev.'!P44</f>
        <v>0</v>
      </c>
      <c r="P45" s="297">
        <f>'3.sz.m Önk  bev.'!Q44</f>
        <v>0</v>
      </c>
      <c r="Q45" s="762"/>
      <c r="R45" s="381">
        <v>0</v>
      </c>
      <c r="S45" s="297"/>
      <c r="T45" s="297"/>
      <c r="U45" s="297"/>
      <c r="V45" s="297"/>
      <c r="W45" s="297"/>
      <c r="X45" s="381">
        <v>0</v>
      </c>
    </row>
    <row r="46" spans="1:24" ht="21.75" customHeight="1">
      <c r="A46" s="107"/>
      <c r="B46" s="104"/>
      <c r="C46" s="103" t="s">
        <v>336</v>
      </c>
      <c r="D46" s="638" t="s">
        <v>33</v>
      </c>
      <c r="E46" s="381">
        <f>'3.sz.m Önk  bev.'!E45</f>
        <v>0</v>
      </c>
      <c r="F46" s="297">
        <f>'3.sz.m Önk  bev.'!F45</f>
        <v>0</v>
      </c>
      <c r="G46" s="297">
        <f>'3.sz.m Önk  bev.'!G45</f>
        <v>0</v>
      </c>
      <c r="H46" s="297">
        <f>'3.sz.m Önk  bev.'!H45</f>
        <v>0</v>
      </c>
      <c r="I46" s="297">
        <f>'3.sz.m Önk  bev.'!I45</f>
        <v>0</v>
      </c>
      <c r="J46" s="297">
        <f>'3.sz.m Önk  bev.'!J45</f>
        <v>0</v>
      </c>
      <c r="K46" s="381">
        <f>'3.sz.m Önk  bev.'!L45</f>
        <v>0</v>
      </c>
      <c r="L46" s="297">
        <f>'3.sz.m Önk  bev.'!M45</f>
        <v>0</v>
      </c>
      <c r="M46" s="297">
        <f>'3.sz.m Önk  bev.'!N45</f>
        <v>0</v>
      </c>
      <c r="N46" s="297">
        <f>'3.sz.m Önk  bev.'!O45</f>
        <v>0</v>
      </c>
      <c r="O46" s="297">
        <f>'3.sz.m Önk  bev.'!P45</f>
        <v>0</v>
      </c>
      <c r="P46" s="297">
        <f>'3.sz.m Önk  bev.'!Q45</f>
        <v>0</v>
      </c>
      <c r="Q46" s="762"/>
      <c r="R46" s="381">
        <v>0</v>
      </c>
      <c r="S46" s="297"/>
      <c r="T46" s="297"/>
      <c r="U46" s="297"/>
      <c r="V46" s="297"/>
      <c r="W46" s="297"/>
      <c r="X46" s="381">
        <v>0</v>
      </c>
    </row>
    <row r="47" spans="1:24" ht="21.75" customHeight="1">
      <c r="A47" s="111"/>
      <c r="B47" s="115"/>
      <c r="C47" s="109" t="s">
        <v>337</v>
      </c>
      <c r="D47" s="638" t="s">
        <v>338</v>
      </c>
      <c r="E47" s="381">
        <f>'3.sz.m Önk  bev.'!E46</f>
        <v>0</v>
      </c>
      <c r="F47" s="297">
        <f>'3.sz.m Önk  bev.'!F46</f>
        <v>0</v>
      </c>
      <c r="G47" s="297">
        <f>'3.sz.m Önk  bev.'!G46</f>
        <v>0</v>
      </c>
      <c r="H47" s="297">
        <f>'3.sz.m Önk  bev.'!H46</f>
        <v>0</v>
      </c>
      <c r="I47" s="297">
        <f>'3.sz.m Önk  bev.'!I46</f>
        <v>0</v>
      </c>
      <c r="J47" s="297">
        <f>'3.sz.m Önk  bev.'!J46</f>
        <v>0</v>
      </c>
      <c r="K47" s="381">
        <f>'3.sz.m Önk  bev.'!L46</f>
        <v>0</v>
      </c>
      <c r="L47" s="297">
        <f>'3.sz.m Önk  bev.'!M46</f>
        <v>0</v>
      </c>
      <c r="M47" s="297">
        <f>'3.sz.m Önk  bev.'!N46</f>
        <v>0</v>
      </c>
      <c r="N47" s="297">
        <f>'3.sz.m Önk  bev.'!O46</f>
        <v>0</v>
      </c>
      <c r="O47" s="297">
        <f>'3.sz.m Önk  bev.'!P46</f>
        <v>0</v>
      </c>
      <c r="P47" s="297">
        <f>'3.sz.m Önk  bev.'!Q46</f>
        <v>0</v>
      </c>
      <c r="Q47" s="762" t="e">
        <f t="shared" si="3"/>
        <v>#DIV/0!</v>
      </c>
      <c r="R47" s="381">
        <v>0</v>
      </c>
      <c r="S47" s="297"/>
      <c r="T47" s="297"/>
      <c r="U47" s="297"/>
      <c r="V47" s="297"/>
      <c r="W47" s="297"/>
      <c r="X47" s="381">
        <v>0</v>
      </c>
    </row>
    <row r="48" spans="1:24" ht="21.75" customHeight="1" thickBot="1">
      <c r="A48" s="387"/>
      <c r="B48" s="104" t="s">
        <v>364</v>
      </c>
      <c r="C48" s="1155" t="s">
        <v>582</v>
      </c>
      <c r="D48" s="1155"/>
      <c r="E48" s="381"/>
      <c r="F48" s="297">
        <f>'3.sz.m Önk  bev.'!F47</f>
        <v>0</v>
      </c>
      <c r="G48" s="297">
        <f>'3.sz.m Önk  bev.'!G47</f>
        <v>0</v>
      </c>
      <c r="H48" s="297">
        <f>'3.sz.m Önk  bev.'!H47</f>
        <v>0</v>
      </c>
      <c r="I48" s="297">
        <f>'3.sz.m Önk  bev.'!I47</f>
        <v>0</v>
      </c>
      <c r="J48" s="297">
        <f>'3.sz.m Önk  bev.'!J47</f>
        <v>0</v>
      </c>
      <c r="K48" s="381"/>
      <c r="L48" s="297"/>
      <c r="M48" s="297"/>
      <c r="N48" s="297">
        <f>'3.sz.m Önk  bev.'!O47</f>
        <v>0</v>
      </c>
      <c r="O48" s="297">
        <f>'3.sz.m Önk  bev.'!P47</f>
        <v>0</v>
      </c>
      <c r="P48" s="297">
        <f>'3.sz.m Önk  bev.'!Q47</f>
        <v>0</v>
      </c>
      <c r="Q48" s="762"/>
      <c r="R48" s="381">
        <v>0</v>
      </c>
      <c r="S48" s="297"/>
      <c r="T48" s="297"/>
      <c r="U48" s="297">
        <f>'3.sz.m Önk  bev.'!V47</f>
        <v>0</v>
      </c>
      <c r="V48" s="297">
        <f>'3.sz.m Önk  bev.'!W47</f>
        <v>0</v>
      </c>
      <c r="W48" s="297">
        <f>'3.sz.m Önk  bev.'!X47</f>
        <v>0</v>
      </c>
      <c r="X48" s="381">
        <v>0</v>
      </c>
    </row>
    <row r="49" spans="1:24" ht="21.75" customHeight="1" hidden="1" thickBot="1">
      <c r="A49" s="387"/>
      <c r="B49" s="115"/>
      <c r="C49" s="1163"/>
      <c r="D49" s="1164"/>
      <c r="E49" s="580"/>
      <c r="F49" s="581"/>
      <c r="G49" s="581"/>
      <c r="H49" s="581"/>
      <c r="I49" s="581"/>
      <c r="J49" s="581"/>
      <c r="K49" s="580"/>
      <c r="L49" s="581"/>
      <c r="M49" s="581"/>
      <c r="N49" s="581"/>
      <c r="O49" s="581"/>
      <c r="P49" s="581"/>
      <c r="Q49" s="763" t="e">
        <f t="shared" si="3"/>
        <v>#DIV/0!</v>
      </c>
      <c r="R49" s="580"/>
      <c r="S49" s="581"/>
      <c r="T49" s="581"/>
      <c r="U49" s="581"/>
      <c r="V49" s="581"/>
      <c r="W49" s="581"/>
      <c r="X49" s="580"/>
    </row>
    <row r="50" spans="1:24" ht="21.75" customHeight="1" thickBot="1">
      <c r="A50" s="114" t="s">
        <v>12</v>
      </c>
      <c r="B50" s="1159" t="s">
        <v>77</v>
      </c>
      <c r="C50" s="1159"/>
      <c r="D50" s="1159"/>
      <c r="E50" s="373">
        <f aca="true" t="shared" si="12" ref="E50:N50">E51+E52</f>
        <v>0</v>
      </c>
      <c r="F50" s="117">
        <f t="shared" si="12"/>
        <v>0</v>
      </c>
      <c r="G50" s="117">
        <f t="shared" si="12"/>
        <v>0</v>
      </c>
      <c r="H50" s="117">
        <f>H51+H52</f>
        <v>0</v>
      </c>
      <c r="I50" s="117">
        <f>I51+I52</f>
        <v>0</v>
      </c>
      <c r="J50" s="117">
        <f>J51+J52</f>
        <v>0</v>
      </c>
      <c r="K50" s="373">
        <f t="shared" si="12"/>
        <v>0</v>
      </c>
      <c r="L50" s="117">
        <f t="shared" si="12"/>
        <v>0</v>
      </c>
      <c r="M50" s="117">
        <f t="shared" si="12"/>
        <v>0</v>
      </c>
      <c r="N50" s="117">
        <f t="shared" si="12"/>
        <v>0</v>
      </c>
      <c r="O50" s="117">
        <f>O51+O52</f>
        <v>0</v>
      </c>
      <c r="P50" s="117">
        <f>P51+P52</f>
        <v>0</v>
      </c>
      <c r="Q50" s="778" t="e">
        <f t="shared" si="3"/>
        <v>#DIV/0!</v>
      </c>
      <c r="R50" s="373">
        <f aca="true" t="shared" si="13" ref="R50:W50">R51+R52</f>
        <v>0</v>
      </c>
      <c r="S50" s="117">
        <f t="shared" si="13"/>
        <v>0</v>
      </c>
      <c r="T50" s="117">
        <f t="shared" si="13"/>
        <v>0</v>
      </c>
      <c r="U50" s="117">
        <f t="shared" si="13"/>
        <v>0</v>
      </c>
      <c r="V50" s="117">
        <f t="shared" si="13"/>
        <v>0</v>
      </c>
      <c r="W50" s="117">
        <f t="shared" si="13"/>
        <v>0</v>
      </c>
      <c r="X50" s="373">
        <f>X51+X52</f>
        <v>0</v>
      </c>
    </row>
    <row r="51" spans="1:24" s="7" customFormat="1" ht="21.75" customHeight="1">
      <c r="A51" s="116"/>
      <c r="B51" s="115" t="s">
        <v>45</v>
      </c>
      <c r="C51" s="1167" t="s">
        <v>75</v>
      </c>
      <c r="D51" s="1167"/>
      <c r="E51" s="381">
        <f>'3.sz.m Önk  bev.'!E50</f>
        <v>0</v>
      </c>
      <c r="F51" s="297">
        <f>'3.sz.m Önk  bev.'!F50</f>
        <v>0</v>
      </c>
      <c r="G51" s="297">
        <f>'3.sz.m Önk  bev.'!G50</f>
        <v>0</v>
      </c>
      <c r="H51" s="297">
        <f>'3.sz.m Önk  bev.'!H50</f>
        <v>0</v>
      </c>
      <c r="I51" s="297">
        <f>'3.sz.m Önk  bev.'!I50</f>
        <v>0</v>
      </c>
      <c r="J51" s="297">
        <f>'3.sz.m Önk  bev.'!J50</f>
        <v>0</v>
      </c>
      <c r="K51" s="381">
        <f>'3.sz.m Önk  bev.'!L50</f>
        <v>0</v>
      </c>
      <c r="L51" s="297">
        <f>'3.sz.m Önk  bev.'!M50</f>
        <v>0</v>
      </c>
      <c r="M51" s="297">
        <f>'3.sz.m Önk  bev.'!N50</f>
        <v>0</v>
      </c>
      <c r="N51" s="297">
        <f>'3.sz.m Önk  bev.'!O50</f>
        <v>0</v>
      </c>
      <c r="O51" s="297">
        <f>'3.sz.m Önk  bev.'!P50</f>
        <v>0</v>
      </c>
      <c r="P51" s="297">
        <f>'3.sz.m Önk  bev.'!Q50</f>
        <v>0</v>
      </c>
      <c r="Q51" s="762" t="e">
        <f t="shared" si="3"/>
        <v>#DIV/0!</v>
      </c>
      <c r="R51" s="381">
        <v>0</v>
      </c>
      <c r="S51" s="297"/>
      <c r="T51" s="297"/>
      <c r="U51" s="297"/>
      <c r="V51" s="297"/>
      <c r="W51" s="297"/>
      <c r="X51" s="381">
        <v>0</v>
      </c>
    </row>
    <row r="52" spans="1:24" ht="21.75" customHeight="1" thickBot="1">
      <c r="A52" s="107"/>
      <c r="B52" s="103" t="s">
        <v>46</v>
      </c>
      <c r="C52" s="1155" t="s">
        <v>563</v>
      </c>
      <c r="D52" s="1155"/>
      <c r="E52" s="381">
        <f>'3.sz.m Önk  bev.'!E51</f>
        <v>0</v>
      </c>
      <c r="F52" s="297">
        <f>'3.sz.m Önk  bev.'!F51</f>
        <v>0</v>
      </c>
      <c r="G52" s="297">
        <f>'3.sz.m Önk  bev.'!G51</f>
        <v>0</v>
      </c>
      <c r="H52" s="297">
        <f>'3.sz.m Önk  bev.'!H51</f>
        <v>0</v>
      </c>
      <c r="I52" s="297">
        <f>'3.sz.m Önk  bev.'!I51</f>
        <v>0</v>
      </c>
      <c r="J52" s="297">
        <f>'3.sz.m Önk  bev.'!J51</f>
        <v>0</v>
      </c>
      <c r="K52" s="381">
        <f>'3.sz.m Önk  bev.'!L51</f>
        <v>0</v>
      </c>
      <c r="L52" s="297">
        <f>'3.sz.m Önk  bev.'!M51</f>
        <v>0</v>
      </c>
      <c r="M52" s="297">
        <f>'3.sz.m Önk  bev.'!N51</f>
        <v>0</v>
      </c>
      <c r="N52" s="297">
        <f>'3.sz.m Önk  bev.'!O51</f>
        <v>0</v>
      </c>
      <c r="O52" s="297">
        <f>'3.sz.m Önk  bev.'!P51</f>
        <v>0</v>
      </c>
      <c r="P52" s="297">
        <f>'3.sz.m Önk  bev.'!Q51</f>
        <v>0</v>
      </c>
      <c r="Q52" s="783"/>
      <c r="R52" s="381">
        <v>0</v>
      </c>
      <c r="S52" s="297"/>
      <c r="T52" s="297"/>
      <c r="U52" s="297"/>
      <c r="V52" s="297"/>
      <c r="W52" s="297"/>
      <c r="X52" s="381">
        <v>0</v>
      </c>
    </row>
    <row r="53" spans="1:24" ht="21.75" customHeight="1" thickBot="1">
      <c r="A53" s="114" t="s">
        <v>13</v>
      </c>
      <c r="B53" s="1159" t="s">
        <v>339</v>
      </c>
      <c r="C53" s="1159"/>
      <c r="D53" s="1159"/>
      <c r="E53" s="368">
        <f aca="true" t="shared" si="14" ref="E53:N53">SUM(E54:E55)</f>
        <v>33000000</v>
      </c>
      <c r="F53" s="299">
        <f t="shared" si="14"/>
        <v>0</v>
      </c>
      <c r="G53" s="299">
        <f t="shared" si="14"/>
        <v>0</v>
      </c>
      <c r="H53" s="299">
        <f>SUM(H54:H55)</f>
        <v>0</v>
      </c>
      <c r="I53" s="299">
        <f>SUM(I54:I55)</f>
        <v>0</v>
      </c>
      <c r="J53" s="299">
        <f>SUM(J54:J55)</f>
        <v>0</v>
      </c>
      <c r="K53" s="368">
        <f t="shared" si="14"/>
        <v>33000000</v>
      </c>
      <c r="L53" s="299">
        <f t="shared" si="14"/>
        <v>0</v>
      </c>
      <c r="M53" s="299">
        <f t="shared" si="14"/>
        <v>0</v>
      </c>
      <c r="N53" s="299">
        <f t="shared" si="14"/>
        <v>0</v>
      </c>
      <c r="O53" s="299">
        <f>SUM(O54:O55)</f>
        <v>0</v>
      </c>
      <c r="P53" s="299">
        <f>SUM(P54:P55)</f>
        <v>0</v>
      </c>
      <c r="Q53" s="778" t="e">
        <f t="shared" si="3"/>
        <v>#DIV/0!</v>
      </c>
      <c r="R53" s="368">
        <f aca="true" t="shared" si="15" ref="R53:W53">SUM(R54:R55)</f>
        <v>0</v>
      </c>
      <c r="S53" s="299">
        <f t="shared" si="15"/>
        <v>0</v>
      </c>
      <c r="T53" s="299">
        <f t="shared" si="15"/>
        <v>0</v>
      </c>
      <c r="U53" s="299">
        <f t="shared" si="15"/>
        <v>0</v>
      </c>
      <c r="V53" s="299">
        <f t="shared" si="15"/>
        <v>0</v>
      </c>
      <c r="W53" s="299">
        <f t="shared" si="15"/>
        <v>0</v>
      </c>
      <c r="X53" s="368">
        <f>SUM(X54:X55)</f>
        <v>0</v>
      </c>
    </row>
    <row r="54" spans="1:24" s="7" customFormat="1" ht="21.75" customHeight="1">
      <c r="A54" s="116"/>
      <c r="B54" s="109" t="s">
        <v>47</v>
      </c>
      <c r="C54" s="1167" t="s">
        <v>341</v>
      </c>
      <c r="D54" s="1167"/>
      <c r="E54" s="384">
        <f>'3.sz.m Önk  bev.'!E53</f>
        <v>33000000</v>
      </c>
      <c r="F54" s="300">
        <f>'3.sz.m Önk  bev.'!F53</f>
        <v>0</v>
      </c>
      <c r="G54" s="300">
        <f>'3.sz.m Önk  bev.'!G53</f>
        <v>0</v>
      </c>
      <c r="H54" s="300">
        <f>'3.sz.m Önk  bev.'!H53</f>
        <v>0</v>
      </c>
      <c r="I54" s="300">
        <f>'3.sz.m Önk  bev.'!I53</f>
        <v>0</v>
      </c>
      <c r="J54" s="300">
        <f>'3.sz.m Önk  bev.'!J53</f>
        <v>0</v>
      </c>
      <c r="K54" s="384">
        <f>'3.sz.m Önk  bev.'!L53</f>
        <v>33000000</v>
      </c>
      <c r="L54" s="300">
        <f>'3.sz.m Önk  bev.'!M53</f>
        <v>0</v>
      </c>
      <c r="M54" s="300">
        <f>'3.sz.m Önk  bev.'!N53</f>
        <v>0</v>
      </c>
      <c r="N54" s="300">
        <f>'3.sz.m Önk  bev.'!O53</f>
        <v>0</v>
      </c>
      <c r="O54" s="300">
        <f>'3.sz.m Önk  bev.'!P53</f>
        <v>0</v>
      </c>
      <c r="P54" s="300">
        <f>'3.sz.m Önk  bev.'!Q53</f>
        <v>0</v>
      </c>
      <c r="Q54" s="762" t="e">
        <f t="shared" si="3"/>
        <v>#DIV/0!</v>
      </c>
      <c r="R54" s="384">
        <v>0</v>
      </c>
      <c r="S54" s="300"/>
      <c r="T54" s="300"/>
      <c r="U54" s="300"/>
      <c r="V54" s="300"/>
      <c r="W54" s="300"/>
      <c r="X54" s="384">
        <v>0</v>
      </c>
    </row>
    <row r="55" spans="1:24" ht="21.75" customHeight="1" thickBot="1">
      <c r="A55" s="111"/>
      <c r="B55" s="112" t="s">
        <v>340</v>
      </c>
      <c r="C55" s="1160" t="s">
        <v>342</v>
      </c>
      <c r="D55" s="1160"/>
      <c r="E55" s="382">
        <v>0</v>
      </c>
      <c r="F55" s="383">
        <v>0</v>
      </c>
      <c r="G55" s="383">
        <v>0</v>
      </c>
      <c r="H55" s="383">
        <v>0</v>
      </c>
      <c r="I55" s="383">
        <v>0</v>
      </c>
      <c r="J55" s="383">
        <v>0</v>
      </c>
      <c r="K55" s="382">
        <v>0</v>
      </c>
      <c r="L55" s="383">
        <v>0</v>
      </c>
      <c r="M55" s="383">
        <v>0</v>
      </c>
      <c r="N55" s="383"/>
      <c r="O55" s="383"/>
      <c r="P55" s="383"/>
      <c r="Q55" s="786"/>
      <c r="R55" s="382">
        <v>0</v>
      </c>
      <c r="S55" s="383"/>
      <c r="T55" s="383"/>
      <c r="U55" s="383"/>
      <c r="V55" s="383"/>
      <c r="W55" s="383"/>
      <c r="X55" s="382">
        <v>0</v>
      </c>
    </row>
    <row r="56" spans="1:24" ht="21.75" customHeight="1" thickBot="1">
      <c r="A56" s="114" t="s">
        <v>14</v>
      </c>
      <c r="B56" s="1168" t="s">
        <v>79</v>
      </c>
      <c r="C56" s="1168"/>
      <c r="D56" s="1168"/>
      <c r="E56" s="368">
        <f aca="true" t="shared" si="16" ref="E56:N56">E7+E21+E42+E50+E53+E33</f>
        <v>552641323</v>
      </c>
      <c r="F56" s="299">
        <f t="shared" si="16"/>
        <v>0</v>
      </c>
      <c r="G56" s="299">
        <f t="shared" si="16"/>
        <v>0</v>
      </c>
      <c r="H56" s="299">
        <f>H7+H21+H42+H50+H53+H33</f>
        <v>0</v>
      </c>
      <c r="I56" s="299">
        <f>I7+I21+I42+I50+I53+I33</f>
        <v>0</v>
      </c>
      <c r="J56" s="299">
        <f>J7+J21+J42+J50+J53+J33</f>
        <v>0</v>
      </c>
      <c r="K56" s="368">
        <f t="shared" si="16"/>
        <v>531695841</v>
      </c>
      <c r="L56" s="299">
        <f t="shared" si="16"/>
        <v>0</v>
      </c>
      <c r="M56" s="299">
        <f t="shared" si="16"/>
        <v>0</v>
      </c>
      <c r="N56" s="299">
        <f t="shared" si="16"/>
        <v>0</v>
      </c>
      <c r="O56" s="299">
        <f>O7+O21+O42+O50+O53+O33</f>
        <v>0</v>
      </c>
      <c r="P56" s="299">
        <f>P7+P21+P42+P50+P53+P33</f>
        <v>0</v>
      </c>
      <c r="Q56" s="784" t="e">
        <f t="shared" si="3"/>
        <v>#DIV/0!</v>
      </c>
      <c r="R56" s="368">
        <f aca="true" t="shared" si="17" ref="R56:W56">R7+R21+R42+R50+R53+R33</f>
        <v>20945482</v>
      </c>
      <c r="S56" s="299">
        <f t="shared" si="17"/>
        <v>0</v>
      </c>
      <c r="T56" s="299">
        <f t="shared" si="17"/>
        <v>0</v>
      </c>
      <c r="U56" s="299">
        <f t="shared" si="17"/>
        <v>0</v>
      </c>
      <c r="V56" s="299">
        <f t="shared" si="17"/>
        <v>0</v>
      </c>
      <c r="W56" s="299">
        <f t="shared" si="17"/>
        <v>0</v>
      </c>
      <c r="X56" s="368">
        <f>X7+X21+X42+X50+X53+X33</f>
        <v>5610894</v>
      </c>
    </row>
    <row r="57" spans="1:24" ht="24" customHeight="1" thickBot="1">
      <c r="A57" s="110" t="s">
        <v>60</v>
      </c>
      <c r="B57" s="1159" t="s">
        <v>343</v>
      </c>
      <c r="C57" s="1159"/>
      <c r="D57" s="1159"/>
      <c r="E57" s="368">
        <f aca="true" t="shared" si="18" ref="E57:N57">SUM(E58:E60)</f>
        <v>146539860</v>
      </c>
      <c r="F57" s="299">
        <f t="shared" si="18"/>
        <v>0</v>
      </c>
      <c r="G57" s="299">
        <f t="shared" si="18"/>
        <v>0</v>
      </c>
      <c r="H57" s="299">
        <f>SUM(H58:H60)</f>
        <v>0</v>
      </c>
      <c r="I57" s="299">
        <f>SUM(I58:I60)</f>
        <v>0</v>
      </c>
      <c r="J57" s="299">
        <f>SUM(J58:J60)</f>
        <v>0</v>
      </c>
      <c r="K57" s="368">
        <f t="shared" si="18"/>
        <v>146539860</v>
      </c>
      <c r="L57" s="299">
        <f t="shared" si="18"/>
        <v>0</v>
      </c>
      <c r="M57" s="299">
        <f t="shared" si="18"/>
        <v>0</v>
      </c>
      <c r="N57" s="299">
        <f t="shared" si="18"/>
        <v>0</v>
      </c>
      <c r="O57" s="299">
        <f>SUM(O58:O60)</f>
        <v>0</v>
      </c>
      <c r="P57" s="299">
        <f>SUM(P58:P60)</f>
        <v>0</v>
      </c>
      <c r="Q57" s="784" t="e">
        <f t="shared" si="3"/>
        <v>#DIV/0!</v>
      </c>
      <c r="R57" s="368">
        <f aca="true" t="shared" si="19" ref="R57:W57">SUM(R58:R60)</f>
        <v>0</v>
      </c>
      <c r="S57" s="299">
        <f t="shared" si="19"/>
        <v>0</v>
      </c>
      <c r="T57" s="299">
        <f t="shared" si="19"/>
        <v>0</v>
      </c>
      <c r="U57" s="299">
        <f t="shared" si="19"/>
        <v>0</v>
      </c>
      <c r="V57" s="299">
        <f t="shared" si="19"/>
        <v>0</v>
      </c>
      <c r="W57" s="299">
        <f t="shared" si="19"/>
        <v>0</v>
      </c>
      <c r="X57" s="368">
        <f>SUM(X58:X60)</f>
        <v>0</v>
      </c>
    </row>
    <row r="58" spans="1:24" ht="21.75" customHeight="1">
      <c r="A58" s="108"/>
      <c r="B58" s="109" t="s">
        <v>48</v>
      </c>
      <c r="C58" s="1167" t="s">
        <v>344</v>
      </c>
      <c r="D58" s="1167"/>
      <c r="E58" s="381">
        <f>'3.sz.m Önk  bev.'!E57</f>
        <v>0</v>
      </c>
      <c r="F58" s="297">
        <f>'3.sz.m Önk  bev.'!F57</f>
        <v>0</v>
      </c>
      <c r="G58" s="297">
        <f>'3.sz.m Önk  bev.'!G57</f>
        <v>0</v>
      </c>
      <c r="H58" s="297">
        <f>'3.sz.m Önk  bev.'!H57</f>
        <v>0</v>
      </c>
      <c r="I58" s="297">
        <f>'3.sz.m Önk  bev.'!I57</f>
        <v>0</v>
      </c>
      <c r="J58" s="297">
        <f>'3.sz.m Önk  bev.'!J57</f>
        <v>0</v>
      </c>
      <c r="K58" s="381">
        <f>'3.sz.m Önk  bev.'!L57</f>
        <v>0</v>
      </c>
      <c r="L58" s="297">
        <f>'3.sz.m Önk  bev.'!M57</f>
        <v>0</v>
      </c>
      <c r="M58" s="297">
        <f>'3.sz.m Önk  bev.'!N57</f>
        <v>0</v>
      </c>
      <c r="N58" s="297">
        <f>H58</f>
        <v>0</v>
      </c>
      <c r="O58" s="297">
        <f>I58</f>
        <v>0</v>
      </c>
      <c r="P58" s="297">
        <f>J58</f>
        <v>0</v>
      </c>
      <c r="Q58" s="785" t="e">
        <f t="shared" si="3"/>
        <v>#DIV/0!</v>
      </c>
      <c r="R58" s="381">
        <v>0</v>
      </c>
      <c r="S58" s="297"/>
      <c r="T58" s="297"/>
      <c r="U58" s="297"/>
      <c r="V58" s="297"/>
      <c r="W58" s="297"/>
      <c r="X58" s="381">
        <v>0</v>
      </c>
    </row>
    <row r="59" spans="1:24" ht="21.75" customHeight="1">
      <c r="A59" s="107"/>
      <c r="B59" s="104" t="s">
        <v>49</v>
      </c>
      <c r="C59" s="1167" t="s">
        <v>656</v>
      </c>
      <c r="D59" s="1167"/>
      <c r="E59" s="381">
        <f>'3.sz.m Önk  bev.'!E58</f>
        <v>28770000</v>
      </c>
      <c r="F59" s="297">
        <f>'3.sz.m Önk  bev.'!F58</f>
        <v>0</v>
      </c>
      <c r="G59" s="297">
        <f>'3.sz.m Önk  bev.'!G58</f>
        <v>0</v>
      </c>
      <c r="H59" s="297">
        <f>'3.sz.m Önk  bev.'!H58</f>
        <v>0</v>
      </c>
      <c r="I59" s="297">
        <f>'3.sz.m Önk  bev.'!I58</f>
        <v>0</v>
      </c>
      <c r="J59" s="297">
        <f>'3.sz.m Önk  bev.'!J58</f>
        <v>0</v>
      </c>
      <c r="K59" s="381">
        <f>'3.sz.m Önk  bev.'!L58</f>
        <v>28770000</v>
      </c>
      <c r="L59" s="297">
        <f>'3.sz.m Önk  bev.'!M58</f>
        <v>0</v>
      </c>
      <c r="M59" s="297">
        <f>'3.sz.m Önk  bev.'!N58</f>
        <v>0</v>
      </c>
      <c r="N59" s="297">
        <f>'3.sz.m Önk  bev.'!O58</f>
        <v>0</v>
      </c>
      <c r="O59" s="297">
        <f>'3.sz.m Önk  bev.'!P58</f>
        <v>0</v>
      </c>
      <c r="P59" s="297">
        <f>'3.sz.m Önk  bev.'!Q58</f>
        <v>0</v>
      </c>
      <c r="Q59" s="787"/>
      <c r="R59" s="381">
        <v>0</v>
      </c>
      <c r="S59" s="297"/>
      <c r="T59" s="297"/>
      <c r="U59" s="297"/>
      <c r="V59" s="297"/>
      <c r="W59" s="297"/>
      <c r="X59" s="381">
        <v>0</v>
      </c>
    </row>
    <row r="60" spans="1:24" ht="21.75" customHeight="1" thickBot="1">
      <c r="A60" s="107"/>
      <c r="B60" s="104" t="s">
        <v>78</v>
      </c>
      <c r="C60" s="1167" t="s">
        <v>345</v>
      </c>
      <c r="D60" s="1167"/>
      <c r="E60" s="381">
        <f>'3.sz.m Önk  bev.'!E59+'5.1 sz. m Köz Hiv'!D26+'5.2 sz. m ÁMK'!D29</f>
        <v>117769860</v>
      </c>
      <c r="F60" s="297">
        <f>'3.sz.m Önk  bev.'!F59+'5.1 sz. m Köz Hiv'!E26+'5.2 sz. m ÁMK'!E29</f>
        <v>0</v>
      </c>
      <c r="G60" s="297">
        <f>'3.sz.m Önk  bev.'!G59+'5.1 sz. m Köz Hiv'!F26+'5.2 sz. m ÁMK'!F29</f>
        <v>0</v>
      </c>
      <c r="H60" s="297">
        <f>'3.sz.m Önk  bev.'!H59+'5.1 sz. m Köz Hiv'!G26+'5.2 sz. m ÁMK'!G29</f>
        <v>0</v>
      </c>
      <c r="I60" s="297">
        <f>'3.sz.m Önk  bev.'!I59+'5.1 sz. m Köz Hiv'!H26+'5.2 sz. m ÁMK'!H29</f>
        <v>0</v>
      </c>
      <c r="J60" s="297">
        <f>'3.sz.m Önk  bev.'!J59+'5.1 sz. m Köz Hiv'!I26+'5.2 sz. m ÁMK'!I29</f>
        <v>0</v>
      </c>
      <c r="K60" s="381">
        <f>'3.sz.m Önk  bev.'!L59+'5.1 sz. m Köz Hiv'!L26+'5.2 sz. m ÁMK'!L29</f>
        <v>117769860</v>
      </c>
      <c r="L60" s="297">
        <f>'3.sz.m Önk  bev.'!M59+'5.1 sz. m Köz Hiv'!M26+'5.2 sz. m ÁMK'!M29</f>
        <v>0</v>
      </c>
      <c r="M60" s="297">
        <f>'3.sz.m Önk  bev.'!N59+'5.1 sz. m Köz Hiv'!N26+'5.2 sz. m ÁMK'!N29</f>
        <v>0</v>
      </c>
      <c r="N60" s="297">
        <f>'3.sz.m Önk  bev.'!O59+'5.1 sz. m Köz Hiv'!O26+'5.2 sz. m ÁMK'!O29</f>
        <v>0</v>
      </c>
      <c r="O60" s="297">
        <f>'3.sz.m Önk  bev.'!P59+'5.1 sz. m Köz Hiv'!P26+'5.2 sz. m ÁMK'!P29</f>
        <v>0</v>
      </c>
      <c r="P60" s="297">
        <f>'3.sz.m Önk  bev.'!Q59+'5.1 sz. m Köz Hiv'!Q26+'5.2 sz. m ÁMK'!Q29</f>
        <v>0</v>
      </c>
      <c r="Q60" s="787" t="e">
        <f>P60/N60</f>
        <v>#DIV/0!</v>
      </c>
      <c r="R60" s="381">
        <v>0</v>
      </c>
      <c r="S60" s="297"/>
      <c r="T60" s="297"/>
      <c r="U60" s="297"/>
      <c r="V60" s="297"/>
      <c r="W60" s="297"/>
      <c r="X60" s="381">
        <v>0</v>
      </c>
    </row>
    <row r="61" spans="1:24" ht="35.25" customHeight="1" thickBot="1">
      <c r="A61" s="114" t="s">
        <v>61</v>
      </c>
      <c r="B61" s="1166" t="s">
        <v>80</v>
      </c>
      <c r="C61" s="1166"/>
      <c r="D61" s="1166"/>
      <c r="E61" s="370">
        <f aca="true" t="shared" si="20" ref="E61:N61">E56+E57</f>
        <v>699181183</v>
      </c>
      <c r="F61" s="78">
        <f t="shared" si="20"/>
        <v>0</v>
      </c>
      <c r="G61" s="78">
        <f t="shared" si="20"/>
        <v>0</v>
      </c>
      <c r="H61" s="78">
        <f>H56+H57</f>
        <v>0</v>
      </c>
      <c r="I61" s="78">
        <f>I56+I57</f>
        <v>0</v>
      </c>
      <c r="J61" s="78">
        <f>J56+J57</f>
        <v>0</v>
      </c>
      <c r="K61" s="370">
        <f t="shared" si="20"/>
        <v>678235701</v>
      </c>
      <c r="L61" s="78">
        <f t="shared" si="20"/>
        <v>0</v>
      </c>
      <c r="M61" s="78">
        <f t="shared" si="20"/>
        <v>0</v>
      </c>
      <c r="N61" s="78">
        <f t="shared" si="20"/>
        <v>0</v>
      </c>
      <c r="O61" s="78">
        <f>O56+O57</f>
        <v>0</v>
      </c>
      <c r="P61" s="78">
        <f>P56+P57</f>
        <v>0</v>
      </c>
      <c r="Q61" s="788" t="e">
        <f t="shared" si="3"/>
        <v>#DIV/0!</v>
      </c>
      <c r="R61" s="370">
        <f aca="true" t="shared" si="21" ref="R61:W61">R56+R57</f>
        <v>20945482</v>
      </c>
      <c r="S61" s="78">
        <f t="shared" si="21"/>
        <v>0</v>
      </c>
      <c r="T61" s="78">
        <f t="shared" si="21"/>
        <v>0</v>
      </c>
      <c r="U61" s="78">
        <f t="shared" si="21"/>
        <v>0</v>
      </c>
      <c r="V61" s="78">
        <f t="shared" si="21"/>
        <v>0</v>
      </c>
      <c r="W61" s="78">
        <f t="shared" si="21"/>
        <v>0</v>
      </c>
      <c r="X61" s="370">
        <f>X56+X57</f>
        <v>5610894</v>
      </c>
    </row>
    <row r="62" spans="1:24" ht="21.75" customHeight="1" hidden="1" thickBot="1">
      <c r="A62" s="1161" t="s">
        <v>258</v>
      </c>
      <c r="B62" s="1162"/>
      <c r="C62" s="1162"/>
      <c r="D62" s="1162"/>
      <c r="E62" s="582"/>
      <c r="F62" s="583"/>
      <c r="G62" s="583"/>
      <c r="H62" s="583"/>
      <c r="I62" s="583"/>
      <c r="J62" s="583"/>
      <c r="K62" s="582"/>
      <c r="L62" s="583"/>
      <c r="M62" s="583"/>
      <c r="N62" s="583"/>
      <c r="O62" s="583"/>
      <c r="P62" s="583"/>
      <c r="Q62" s="588"/>
      <c r="R62" s="582"/>
      <c r="S62" s="583"/>
      <c r="T62" s="583"/>
      <c r="U62" s="583"/>
      <c r="V62" s="583"/>
      <c r="W62" s="583"/>
      <c r="X62" s="582"/>
    </row>
    <row r="63" spans="1:24" ht="21.75" customHeight="1" thickBot="1">
      <c r="A63" s="1165" t="s">
        <v>7</v>
      </c>
      <c r="B63" s="1166"/>
      <c r="C63" s="1166"/>
      <c r="D63" s="1166"/>
      <c r="E63" s="419">
        <f aca="true" t="shared" si="22" ref="E63:N63">E61+E62</f>
        <v>699181183</v>
      </c>
      <c r="F63" s="420">
        <f t="shared" si="22"/>
        <v>0</v>
      </c>
      <c r="G63" s="420">
        <f t="shared" si="22"/>
        <v>0</v>
      </c>
      <c r="H63" s="420">
        <f>H61+H62</f>
        <v>0</v>
      </c>
      <c r="I63" s="420">
        <f>I61+I62</f>
        <v>0</v>
      </c>
      <c r="J63" s="420">
        <f>J61+J62</f>
        <v>0</v>
      </c>
      <c r="K63" s="419">
        <f t="shared" si="22"/>
        <v>678235701</v>
      </c>
      <c r="L63" s="420">
        <f t="shared" si="22"/>
        <v>0</v>
      </c>
      <c r="M63" s="420">
        <f t="shared" si="22"/>
        <v>0</v>
      </c>
      <c r="N63" s="420">
        <f t="shared" si="22"/>
        <v>0</v>
      </c>
      <c r="O63" s="420">
        <f>O61+O62</f>
        <v>0</v>
      </c>
      <c r="P63" s="420">
        <f>P61+P62</f>
        <v>0</v>
      </c>
      <c r="Q63" s="422" t="e">
        <f t="shared" si="3"/>
        <v>#DIV/0!</v>
      </c>
      <c r="R63" s="419">
        <f aca="true" t="shared" si="23" ref="R63:W63">R61+R62</f>
        <v>20945482</v>
      </c>
      <c r="S63" s="420">
        <f t="shared" si="23"/>
        <v>0</v>
      </c>
      <c r="T63" s="420">
        <f t="shared" si="23"/>
        <v>0</v>
      </c>
      <c r="U63" s="420">
        <f t="shared" si="23"/>
        <v>0</v>
      </c>
      <c r="V63" s="420">
        <f t="shared" si="23"/>
        <v>0</v>
      </c>
      <c r="W63" s="420">
        <f t="shared" si="23"/>
        <v>0</v>
      </c>
      <c r="X63" s="419">
        <f>X61+X62</f>
        <v>5610894</v>
      </c>
    </row>
    <row r="64" spans="1:23" ht="21.75" customHeight="1">
      <c r="A64" s="585"/>
      <c r="B64" s="586"/>
      <c r="C64" s="586"/>
      <c r="D64" s="586"/>
      <c r="E64" s="1116" t="str">
        <f>IF(K63+R63=E63," ","HIBA-nincs egyenlőség")</f>
        <v> </v>
      </c>
      <c r="F64" s="587"/>
      <c r="G64" s="587"/>
      <c r="H64" s="587"/>
      <c r="I64" s="587"/>
      <c r="J64" s="587"/>
      <c r="K64" s="587"/>
      <c r="L64" s="587"/>
      <c r="M64" s="587"/>
      <c r="N64" s="587"/>
      <c r="O64" s="1062"/>
      <c r="P64" s="587"/>
      <c r="Q64" s="587"/>
      <c r="R64" s="587"/>
      <c r="S64" s="587"/>
      <c r="T64" s="587"/>
      <c r="U64" s="587"/>
      <c r="V64" s="587"/>
      <c r="W64" s="587"/>
    </row>
    <row r="65" spans="1:21" ht="21.75" customHeight="1">
      <c r="A65" s="93"/>
      <c r="B65" s="140"/>
      <c r="C65" s="140"/>
      <c r="D65" s="140"/>
      <c r="E65" s="337"/>
      <c r="F65" s="338"/>
      <c r="G65" s="337"/>
      <c r="H65" s="337"/>
      <c r="I65" s="338"/>
      <c r="J65" s="337"/>
      <c r="K65" s="338"/>
      <c r="S65" s="338"/>
      <c r="T65" s="338"/>
      <c r="U65" s="338"/>
    </row>
    <row r="66" spans="1:21" ht="35.25" customHeight="1">
      <c r="A66" s="93"/>
      <c r="B66" s="140"/>
      <c r="C66" s="140"/>
      <c r="D66" s="140"/>
      <c r="E66" s="338"/>
      <c r="F66" s="338"/>
      <c r="G66" s="338"/>
      <c r="H66" s="338"/>
      <c r="I66" s="338"/>
      <c r="J66" s="338"/>
      <c r="K66" s="338"/>
      <c r="L66" s="338"/>
      <c r="M66" s="338"/>
      <c r="N66" s="338"/>
      <c r="O66" s="338"/>
      <c r="P66" s="338"/>
      <c r="Q66" s="338"/>
      <c r="S66" s="338"/>
      <c r="T66" s="338"/>
      <c r="U66" s="338"/>
    </row>
    <row r="67" spans="1:21" ht="35.25" customHeight="1">
      <c r="A67" s="93"/>
      <c r="B67" s="140"/>
      <c r="C67" s="140"/>
      <c r="D67" s="140"/>
      <c r="E67" s="338"/>
      <c r="F67" s="338"/>
      <c r="G67" s="338"/>
      <c r="H67" s="338"/>
      <c r="I67" s="338"/>
      <c r="J67" s="338"/>
      <c r="K67" s="338"/>
      <c r="L67" s="338"/>
      <c r="M67" s="338"/>
      <c r="N67" s="338"/>
      <c r="O67" s="338"/>
      <c r="P67" s="338"/>
      <c r="Q67" s="338"/>
      <c r="S67" s="338"/>
      <c r="T67" s="338"/>
      <c r="U67" s="338"/>
    </row>
    <row r="68" spans="5:21" ht="12.75"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S68" s="338"/>
      <c r="T68" s="338"/>
      <c r="U68" s="338"/>
    </row>
    <row r="69" spans="5:21" ht="12.75"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38"/>
      <c r="S69" s="338"/>
      <c r="T69" s="338"/>
      <c r="U69" s="338"/>
    </row>
    <row r="70" spans="5:21" ht="12.75">
      <c r="E70" s="338"/>
      <c r="F70" s="338"/>
      <c r="G70" s="338"/>
      <c r="H70" s="338"/>
      <c r="I70" s="338"/>
      <c r="J70" s="338"/>
      <c r="K70" s="338"/>
      <c r="L70" s="338"/>
      <c r="M70" s="338"/>
      <c r="N70" s="338"/>
      <c r="O70" s="338"/>
      <c r="P70" s="338"/>
      <c r="Q70" s="338"/>
      <c r="S70" s="338"/>
      <c r="T70" s="338"/>
      <c r="U70" s="338"/>
    </row>
    <row r="71" spans="4:21" ht="12.75">
      <c r="D71" s="101"/>
      <c r="E71" s="338"/>
      <c r="F71" s="338"/>
      <c r="G71" s="338"/>
      <c r="H71" s="338"/>
      <c r="I71" s="338"/>
      <c r="J71" s="338"/>
      <c r="K71" s="338"/>
      <c r="L71" s="338"/>
      <c r="M71" s="338"/>
      <c r="N71" s="338"/>
      <c r="O71" s="338"/>
      <c r="P71" s="338"/>
      <c r="Q71" s="338"/>
      <c r="S71" s="338"/>
      <c r="T71" s="338"/>
      <c r="U71" s="338"/>
    </row>
    <row r="72" spans="4:21" ht="48.75" customHeight="1">
      <c r="D72" s="101"/>
      <c r="E72" s="338"/>
      <c r="F72" s="338"/>
      <c r="G72" s="338"/>
      <c r="H72" s="338"/>
      <c r="I72" s="338"/>
      <c r="J72" s="338"/>
      <c r="K72" s="338"/>
      <c r="L72" s="338"/>
      <c r="M72" s="338"/>
      <c r="N72" s="338"/>
      <c r="O72" s="338"/>
      <c r="P72" s="338"/>
      <c r="Q72" s="338"/>
      <c r="S72" s="338"/>
      <c r="T72" s="338"/>
      <c r="U72" s="338"/>
    </row>
    <row r="73" spans="4:21" ht="46.5" customHeight="1">
      <c r="D73" s="101"/>
      <c r="E73" s="338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S73" s="338"/>
      <c r="T73" s="338"/>
      <c r="U73" s="338"/>
    </row>
    <row r="74" spans="5:21" ht="41.25" customHeight="1">
      <c r="E74" s="338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S74" s="338"/>
      <c r="T74" s="338"/>
      <c r="U74" s="338"/>
    </row>
    <row r="75" spans="5:21" ht="12.75"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S75" s="338"/>
      <c r="T75" s="338"/>
      <c r="U75" s="338"/>
    </row>
    <row r="76" spans="5:21" ht="12.75"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S76" s="338"/>
      <c r="T76" s="338"/>
      <c r="U76" s="338"/>
    </row>
    <row r="77" spans="5:21" ht="12.75"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8"/>
      <c r="P77" s="338"/>
      <c r="Q77" s="338"/>
      <c r="S77" s="338"/>
      <c r="T77" s="338"/>
      <c r="U77" s="338"/>
    </row>
    <row r="78" spans="5:21" ht="12.75">
      <c r="E78" s="338"/>
      <c r="F78" s="338"/>
      <c r="G78" s="338"/>
      <c r="H78" s="338"/>
      <c r="I78" s="338"/>
      <c r="J78" s="338"/>
      <c r="K78" s="338"/>
      <c r="L78" s="338"/>
      <c r="M78" s="338"/>
      <c r="N78" s="338"/>
      <c r="O78" s="338"/>
      <c r="P78" s="338"/>
      <c r="Q78" s="338"/>
      <c r="S78" s="338"/>
      <c r="T78" s="338"/>
      <c r="U78" s="338"/>
    </row>
    <row r="79" spans="5:21" ht="12.75"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S79" s="338"/>
      <c r="T79" s="338"/>
      <c r="U79" s="338"/>
    </row>
    <row r="80" spans="5:21" ht="12.75">
      <c r="E80" s="338"/>
      <c r="F80" s="338"/>
      <c r="G80" s="338"/>
      <c r="H80" s="338"/>
      <c r="I80" s="338"/>
      <c r="J80" s="338"/>
      <c r="K80" s="338"/>
      <c r="L80" s="338"/>
      <c r="M80" s="338"/>
      <c r="N80" s="338"/>
      <c r="O80" s="338"/>
      <c r="P80" s="338"/>
      <c r="Q80" s="338"/>
      <c r="S80" s="338"/>
      <c r="T80" s="338"/>
      <c r="U80" s="338"/>
    </row>
    <row r="81" spans="5:21" ht="12.75"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O81" s="338"/>
      <c r="P81" s="338"/>
      <c r="Q81" s="338"/>
      <c r="S81" s="338"/>
      <c r="T81" s="338"/>
      <c r="U81" s="338"/>
    </row>
    <row r="82" spans="5:21" ht="12.75"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O82" s="338"/>
      <c r="P82" s="338"/>
      <c r="Q82" s="338"/>
      <c r="S82" s="338"/>
      <c r="T82" s="338"/>
      <c r="U82" s="338"/>
    </row>
    <row r="83" spans="5:21" ht="12.75"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S83" s="338"/>
      <c r="T83" s="338"/>
      <c r="U83" s="338"/>
    </row>
    <row r="84" spans="5:21" ht="12.75"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S84" s="338"/>
      <c r="T84" s="338"/>
      <c r="U84" s="338"/>
    </row>
    <row r="85" spans="5:21" ht="12.75">
      <c r="E85" s="338"/>
      <c r="F85" s="338"/>
      <c r="G85" s="338"/>
      <c r="H85" s="338"/>
      <c r="I85" s="338"/>
      <c r="J85" s="338"/>
      <c r="K85" s="338"/>
      <c r="L85" s="338"/>
      <c r="M85" s="338"/>
      <c r="N85" s="338"/>
      <c r="O85" s="338"/>
      <c r="P85" s="338"/>
      <c r="Q85" s="338"/>
      <c r="S85" s="338"/>
      <c r="T85" s="338"/>
      <c r="U85" s="338"/>
    </row>
    <row r="86" spans="5:21" ht="12.75">
      <c r="E86" s="338"/>
      <c r="F86" s="338"/>
      <c r="G86" s="338"/>
      <c r="H86" s="338"/>
      <c r="I86" s="338"/>
      <c r="J86" s="338"/>
      <c r="K86" s="338"/>
      <c r="L86" s="338"/>
      <c r="M86" s="338"/>
      <c r="N86" s="338"/>
      <c r="O86" s="338"/>
      <c r="P86" s="338"/>
      <c r="Q86" s="338"/>
      <c r="S86" s="338"/>
      <c r="T86" s="338"/>
      <c r="U86" s="338"/>
    </row>
    <row r="87" spans="5:21" ht="12.75">
      <c r="E87" s="338"/>
      <c r="F87" s="338"/>
      <c r="G87" s="338"/>
      <c r="H87" s="338"/>
      <c r="I87" s="338"/>
      <c r="J87" s="338"/>
      <c r="K87" s="338"/>
      <c r="L87" s="338"/>
      <c r="M87" s="338"/>
      <c r="N87" s="338"/>
      <c r="O87" s="338"/>
      <c r="P87" s="338"/>
      <c r="Q87" s="338"/>
      <c r="S87" s="338"/>
      <c r="T87" s="338"/>
      <c r="U87" s="338"/>
    </row>
    <row r="88" spans="5:21" ht="12.75">
      <c r="E88" s="338"/>
      <c r="F88" s="338"/>
      <c r="G88" s="338"/>
      <c r="H88" s="338"/>
      <c r="I88" s="338"/>
      <c r="J88" s="338"/>
      <c r="K88" s="338"/>
      <c r="L88" s="338"/>
      <c r="M88" s="338"/>
      <c r="N88" s="338"/>
      <c r="O88" s="338"/>
      <c r="P88" s="338"/>
      <c r="Q88" s="338"/>
      <c r="S88" s="338"/>
      <c r="T88" s="338"/>
      <c r="U88" s="338"/>
    </row>
    <row r="89" spans="5:21" ht="12.75"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S89" s="338"/>
      <c r="T89" s="338"/>
      <c r="U89" s="338"/>
    </row>
    <row r="90" spans="5:21" ht="12.75">
      <c r="E90" s="338"/>
      <c r="F90" s="338"/>
      <c r="G90" s="338"/>
      <c r="H90" s="338"/>
      <c r="I90" s="338"/>
      <c r="J90" s="338"/>
      <c r="K90" s="338"/>
      <c r="L90" s="338"/>
      <c r="M90" s="338"/>
      <c r="N90" s="338"/>
      <c r="O90" s="338"/>
      <c r="P90" s="338"/>
      <c r="Q90" s="338"/>
      <c r="S90" s="338"/>
      <c r="T90" s="338"/>
      <c r="U90" s="338"/>
    </row>
    <row r="91" spans="5:21" ht="12.75">
      <c r="E91" s="338"/>
      <c r="F91" s="338"/>
      <c r="G91" s="338"/>
      <c r="H91" s="338"/>
      <c r="I91" s="338"/>
      <c r="J91" s="338"/>
      <c r="K91" s="338"/>
      <c r="L91" s="338"/>
      <c r="M91" s="338"/>
      <c r="N91" s="338"/>
      <c r="O91" s="338"/>
      <c r="P91" s="338"/>
      <c r="Q91" s="338"/>
      <c r="S91" s="338"/>
      <c r="T91" s="338"/>
      <c r="U91" s="338"/>
    </row>
    <row r="92" spans="5:21" ht="12.75">
      <c r="E92" s="338"/>
      <c r="F92" s="338"/>
      <c r="G92" s="338"/>
      <c r="H92" s="338"/>
      <c r="I92" s="338"/>
      <c r="J92" s="338"/>
      <c r="K92" s="338"/>
      <c r="L92" s="338"/>
      <c r="M92" s="338"/>
      <c r="N92" s="338"/>
      <c r="O92" s="338"/>
      <c r="P92" s="338"/>
      <c r="Q92" s="338"/>
      <c r="S92" s="338"/>
      <c r="T92" s="338"/>
      <c r="U92" s="338"/>
    </row>
    <row r="93" spans="5:21" ht="12.75">
      <c r="E93" s="338"/>
      <c r="F93" s="338"/>
      <c r="G93" s="338"/>
      <c r="H93" s="338"/>
      <c r="I93" s="338"/>
      <c r="J93" s="338"/>
      <c r="K93" s="338"/>
      <c r="L93" s="338"/>
      <c r="M93" s="338"/>
      <c r="N93" s="338"/>
      <c r="O93" s="338"/>
      <c r="P93" s="338"/>
      <c r="Q93" s="338"/>
      <c r="S93" s="338"/>
      <c r="T93" s="338"/>
      <c r="U93" s="338"/>
    </row>
    <row r="94" spans="5:21" ht="12.75">
      <c r="E94" s="338"/>
      <c r="F94" s="338"/>
      <c r="G94" s="338"/>
      <c r="H94" s="338"/>
      <c r="I94" s="338"/>
      <c r="J94" s="338"/>
      <c r="K94" s="338"/>
      <c r="L94" s="338"/>
      <c r="M94" s="338"/>
      <c r="N94" s="338"/>
      <c r="O94" s="338"/>
      <c r="P94" s="338"/>
      <c r="Q94" s="338"/>
      <c r="S94" s="338"/>
      <c r="T94" s="338"/>
      <c r="U94" s="338"/>
    </row>
    <row r="95" spans="5:21" ht="12.75"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S95" s="338"/>
      <c r="T95" s="338"/>
      <c r="U95" s="338"/>
    </row>
    <row r="96" spans="5:21" ht="12.75">
      <c r="E96" s="338"/>
      <c r="F96" s="338"/>
      <c r="G96" s="338"/>
      <c r="H96" s="338"/>
      <c r="I96" s="338"/>
      <c r="J96" s="338"/>
      <c r="K96" s="338"/>
      <c r="L96" s="338"/>
      <c r="M96" s="338"/>
      <c r="N96" s="338"/>
      <c r="O96" s="338"/>
      <c r="P96" s="338"/>
      <c r="Q96" s="338"/>
      <c r="S96" s="338"/>
      <c r="T96" s="338"/>
      <c r="U96" s="338"/>
    </row>
    <row r="97" spans="5:21" ht="12.75">
      <c r="E97" s="338"/>
      <c r="F97" s="338"/>
      <c r="G97" s="338"/>
      <c r="H97" s="338"/>
      <c r="I97" s="338"/>
      <c r="J97" s="338"/>
      <c r="K97" s="338"/>
      <c r="L97" s="338"/>
      <c r="M97" s="338"/>
      <c r="N97" s="338"/>
      <c r="O97" s="338"/>
      <c r="P97" s="338"/>
      <c r="Q97" s="338"/>
      <c r="S97" s="338"/>
      <c r="T97" s="338"/>
      <c r="U97" s="338"/>
    </row>
    <row r="98" spans="5:21" ht="12.75">
      <c r="E98" s="338"/>
      <c r="F98" s="338"/>
      <c r="G98" s="338"/>
      <c r="H98" s="338"/>
      <c r="I98" s="338"/>
      <c r="J98" s="338"/>
      <c r="K98" s="338"/>
      <c r="L98" s="338"/>
      <c r="M98" s="338"/>
      <c r="N98" s="338"/>
      <c r="O98" s="338"/>
      <c r="P98" s="338"/>
      <c r="Q98" s="338"/>
      <c r="S98" s="338"/>
      <c r="T98" s="338"/>
      <c r="U98" s="338"/>
    </row>
    <row r="99" spans="5:21" ht="12.75">
      <c r="E99" s="338"/>
      <c r="F99" s="338"/>
      <c r="G99" s="338"/>
      <c r="H99" s="338"/>
      <c r="I99" s="338"/>
      <c r="J99" s="338"/>
      <c r="K99" s="338"/>
      <c r="L99" s="338"/>
      <c r="M99" s="338"/>
      <c r="N99" s="338"/>
      <c r="O99" s="338"/>
      <c r="P99" s="338"/>
      <c r="Q99" s="338"/>
      <c r="S99" s="338"/>
      <c r="T99" s="338"/>
      <c r="U99" s="338"/>
    </row>
    <row r="100" spans="5:21" ht="12.75">
      <c r="E100" s="338"/>
      <c r="F100" s="338"/>
      <c r="G100" s="338"/>
      <c r="H100" s="338"/>
      <c r="I100" s="338"/>
      <c r="J100" s="338"/>
      <c r="K100" s="338"/>
      <c r="L100" s="338"/>
      <c r="M100" s="338"/>
      <c r="N100" s="338"/>
      <c r="O100" s="338"/>
      <c r="P100" s="338"/>
      <c r="Q100" s="338"/>
      <c r="S100" s="338"/>
      <c r="T100" s="338"/>
      <c r="U100" s="338"/>
    </row>
    <row r="101" spans="5:21" ht="12.75">
      <c r="E101" s="338"/>
      <c r="F101" s="338"/>
      <c r="G101" s="338"/>
      <c r="H101" s="338"/>
      <c r="I101" s="338"/>
      <c r="J101" s="338"/>
      <c r="K101" s="338"/>
      <c r="L101" s="338"/>
      <c r="M101" s="338"/>
      <c r="N101" s="338"/>
      <c r="O101" s="338"/>
      <c r="P101" s="338"/>
      <c r="Q101" s="338"/>
      <c r="S101" s="338"/>
      <c r="T101" s="338"/>
      <c r="U101" s="338"/>
    </row>
    <row r="102" spans="5:21" ht="12.75">
      <c r="E102" s="338"/>
      <c r="F102" s="338"/>
      <c r="G102" s="338"/>
      <c r="H102" s="338"/>
      <c r="I102" s="338"/>
      <c r="J102" s="338"/>
      <c r="K102" s="338"/>
      <c r="L102" s="338"/>
      <c r="M102" s="338"/>
      <c r="N102" s="338"/>
      <c r="O102" s="338"/>
      <c r="P102" s="338"/>
      <c r="Q102" s="338"/>
      <c r="S102" s="338"/>
      <c r="T102" s="338"/>
      <c r="U102" s="338"/>
    </row>
    <row r="103" spans="5:21" ht="12.75">
      <c r="E103" s="338"/>
      <c r="F103" s="338"/>
      <c r="G103" s="338"/>
      <c r="H103" s="338"/>
      <c r="I103" s="338"/>
      <c r="J103" s="338"/>
      <c r="K103" s="338"/>
      <c r="L103" s="338"/>
      <c r="M103" s="338"/>
      <c r="N103" s="338"/>
      <c r="O103" s="338"/>
      <c r="P103" s="338"/>
      <c r="Q103" s="338"/>
      <c r="S103" s="338"/>
      <c r="T103" s="338"/>
      <c r="U103" s="338"/>
    </row>
    <row r="104" spans="5:21" ht="12.75">
      <c r="E104" s="338"/>
      <c r="F104" s="338"/>
      <c r="G104" s="338"/>
      <c r="H104" s="338"/>
      <c r="I104" s="338"/>
      <c r="J104" s="338"/>
      <c r="K104" s="338"/>
      <c r="L104" s="338"/>
      <c r="M104" s="338"/>
      <c r="N104" s="338"/>
      <c r="O104" s="338"/>
      <c r="P104" s="338"/>
      <c r="Q104" s="338"/>
      <c r="S104" s="338"/>
      <c r="T104" s="338"/>
      <c r="U104" s="338"/>
    </row>
    <row r="105" spans="5:21" ht="12.75">
      <c r="E105" s="338"/>
      <c r="F105" s="338"/>
      <c r="G105" s="338"/>
      <c r="H105" s="338"/>
      <c r="I105" s="338"/>
      <c r="J105" s="338"/>
      <c r="K105" s="338"/>
      <c r="L105" s="338"/>
      <c r="M105" s="338"/>
      <c r="N105" s="338"/>
      <c r="O105" s="338"/>
      <c r="P105" s="338"/>
      <c r="Q105" s="338"/>
      <c r="S105" s="338"/>
      <c r="T105" s="338"/>
      <c r="U105" s="338"/>
    </row>
    <row r="106" spans="5:21" ht="12.75">
      <c r="E106" s="338"/>
      <c r="F106" s="338"/>
      <c r="G106" s="338"/>
      <c r="H106" s="338"/>
      <c r="I106" s="338"/>
      <c r="J106" s="338"/>
      <c r="K106" s="338"/>
      <c r="L106" s="338"/>
      <c r="M106" s="338"/>
      <c r="N106" s="338"/>
      <c r="O106" s="338"/>
      <c r="P106" s="338"/>
      <c r="Q106" s="338"/>
      <c r="S106" s="338"/>
      <c r="T106" s="338"/>
      <c r="U106" s="338"/>
    </row>
    <row r="107" spans="5:21" ht="12.75">
      <c r="E107" s="338"/>
      <c r="F107" s="338"/>
      <c r="G107" s="338"/>
      <c r="H107" s="338"/>
      <c r="I107" s="338"/>
      <c r="J107" s="338"/>
      <c r="K107" s="338"/>
      <c r="L107" s="338"/>
      <c r="M107" s="338"/>
      <c r="N107" s="338"/>
      <c r="O107" s="338"/>
      <c r="P107" s="338"/>
      <c r="Q107" s="338"/>
      <c r="S107" s="338"/>
      <c r="T107" s="338"/>
      <c r="U107" s="338"/>
    </row>
    <row r="108" spans="5:21" ht="12.75">
      <c r="E108" s="338"/>
      <c r="F108" s="338"/>
      <c r="G108" s="338"/>
      <c r="H108" s="338"/>
      <c r="I108" s="338"/>
      <c r="J108" s="338"/>
      <c r="K108" s="338"/>
      <c r="L108" s="338"/>
      <c r="M108" s="338"/>
      <c r="N108" s="338"/>
      <c r="O108" s="338"/>
      <c r="P108" s="338"/>
      <c r="Q108" s="338"/>
      <c r="S108" s="338"/>
      <c r="T108" s="338"/>
      <c r="U108" s="338"/>
    </row>
    <row r="109" spans="5:21" ht="12.75">
      <c r="E109" s="338"/>
      <c r="F109" s="338"/>
      <c r="G109" s="338"/>
      <c r="H109" s="338"/>
      <c r="I109" s="338"/>
      <c r="J109" s="338"/>
      <c r="K109" s="338"/>
      <c r="L109" s="338"/>
      <c r="M109" s="338"/>
      <c r="N109" s="338"/>
      <c r="O109" s="338"/>
      <c r="P109" s="338"/>
      <c r="Q109" s="338"/>
      <c r="S109" s="338"/>
      <c r="T109" s="338"/>
      <c r="U109" s="338"/>
    </row>
    <row r="110" spans="5:21" ht="12.75">
      <c r="E110" s="338"/>
      <c r="F110" s="338"/>
      <c r="G110" s="338"/>
      <c r="H110" s="338"/>
      <c r="I110" s="338"/>
      <c r="J110" s="338"/>
      <c r="K110" s="338"/>
      <c r="L110" s="338"/>
      <c r="M110" s="338"/>
      <c r="N110" s="338"/>
      <c r="O110" s="338"/>
      <c r="P110" s="338"/>
      <c r="Q110" s="338"/>
      <c r="S110" s="338"/>
      <c r="T110" s="338"/>
      <c r="U110" s="338"/>
    </row>
    <row r="111" spans="5:21" ht="12.75">
      <c r="E111" s="338"/>
      <c r="F111" s="338"/>
      <c r="G111" s="338"/>
      <c r="H111" s="338"/>
      <c r="I111" s="338"/>
      <c r="J111" s="338"/>
      <c r="K111" s="338"/>
      <c r="L111" s="338"/>
      <c r="M111" s="338"/>
      <c r="N111" s="338"/>
      <c r="O111" s="338"/>
      <c r="P111" s="338"/>
      <c r="Q111" s="338"/>
      <c r="S111" s="338"/>
      <c r="T111" s="338"/>
      <c r="U111" s="338"/>
    </row>
    <row r="112" spans="5:21" ht="12.75">
      <c r="E112" s="338"/>
      <c r="F112" s="338"/>
      <c r="G112" s="338"/>
      <c r="H112" s="338"/>
      <c r="I112" s="338"/>
      <c r="J112" s="338"/>
      <c r="K112" s="338"/>
      <c r="L112" s="338"/>
      <c r="M112" s="338"/>
      <c r="N112" s="338"/>
      <c r="O112" s="338"/>
      <c r="P112" s="338"/>
      <c r="Q112" s="338"/>
      <c r="S112" s="338"/>
      <c r="T112" s="338"/>
      <c r="U112" s="338"/>
    </row>
  </sheetData>
  <sheetProtection/>
  <mergeCells count="47">
    <mergeCell ref="C8:D8"/>
    <mergeCell ref="C29:D29"/>
    <mergeCell ref="R4:W4"/>
    <mergeCell ref="A2:R2"/>
    <mergeCell ref="A4:C4"/>
    <mergeCell ref="B6:D6"/>
    <mergeCell ref="B7:D7"/>
    <mergeCell ref="E4:J4"/>
    <mergeCell ref="K4:Q4"/>
    <mergeCell ref="C13:D13"/>
    <mergeCell ref="B21:D21"/>
    <mergeCell ref="C22:D22"/>
    <mergeCell ref="C23:D23"/>
    <mergeCell ref="C25:D25"/>
    <mergeCell ref="C17:D17"/>
    <mergeCell ref="C20:D20"/>
    <mergeCell ref="C24:D24"/>
    <mergeCell ref="C54:D54"/>
    <mergeCell ref="C55:D55"/>
    <mergeCell ref="C58:D58"/>
    <mergeCell ref="B33:D33"/>
    <mergeCell ref="B42:D42"/>
    <mergeCell ref="C43:D43"/>
    <mergeCell ref="C44:D44"/>
    <mergeCell ref="C37:D37"/>
    <mergeCell ref="C36:D36"/>
    <mergeCell ref="C38:D38"/>
    <mergeCell ref="A62:D62"/>
    <mergeCell ref="C49:D49"/>
    <mergeCell ref="B57:D57"/>
    <mergeCell ref="A63:D63"/>
    <mergeCell ref="B61:D61"/>
    <mergeCell ref="C60:D60"/>
    <mergeCell ref="C51:D51"/>
    <mergeCell ref="B56:D56"/>
    <mergeCell ref="C59:D59"/>
    <mergeCell ref="B53:D53"/>
    <mergeCell ref="X4:AD4"/>
    <mergeCell ref="C30:D30"/>
    <mergeCell ref="C31:D31"/>
    <mergeCell ref="C48:D48"/>
    <mergeCell ref="C34:D34"/>
    <mergeCell ref="C52:D52"/>
    <mergeCell ref="C35:D35"/>
    <mergeCell ref="B50:D50"/>
    <mergeCell ref="C32:D32"/>
    <mergeCell ref="C16:D1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33" r:id="rId1"/>
  <colBreaks count="1" manualBreakCount="1">
    <brk id="22" max="6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A5" sqref="A5"/>
    </sheetView>
  </sheetViews>
  <sheetFormatPr defaultColWidth="9.140625" defaultRowHeight="12.75"/>
  <cols>
    <col min="1" max="1" width="6.57421875" style="9" customWidth="1"/>
    <col min="2" max="2" width="26.7109375" style="18" customWidth="1"/>
    <col min="3" max="3" width="28.28125" style="18" customWidth="1"/>
    <col min="4" max="4" width="5.00390625" style="9" customWidth="1"/>
    <col min="5" max="5" width="14.57421875" style="9" customWidth="1"/>
    <col min="6" max="6" width="14.57421875" style="9" hidden="1" customWidth="1"/>
    <col min="7" max="7" width="12.8515625" style="9" hidden="1" customWidth="1"/>
    <col min="8" max="8" width="13.57421875" style="9" hidden="1" customWidth="1"/>
    <col min="9" max="9" width="12.57421875" style="9" hidden="1" customWidth="1"/>
    <col min="10" max="10" width="13.8515625" style="9" hidden="1" customWidth="1"/>
    <col min="11" max="16384" width="9.140625" style="9" customWidth="1"/>
  </cols>
  <sheetData>
    <row r="1" spans="2:6" ht="12.75">
      <c r="B1" s="44"/>
      <c r="D1" s="1269" t="s">
        <v>217</v>
      </c>
      <c r="E1" s="1269"/>
      <c r="F1" s="12"/>
    </row>
    <row r="2" ht="12.75">
      <c r="B2" s="44"/>
    </row>
    <row r="3" spans="1:6" ht="18">
      <c r="A3" s="1270" t="s">
        <v>59</v>
      </c>
      <c r="B3" s="1270"/>
      <c r="C3" s="1270"/>
      <c r="D3" s="1270"/>
      <c r="E3" s="1270"/>
      <c r="F3" s="17"/>
    </row>
    <row r="4" spans="1:6" ht="18">
      <c r="A4" s="1270" t="s">
        <v>661</v>
      </c>
      <c r="B4" s="1270"/>
      <c r="C4" s="1270"/>
      <c r="D4" s="1270"/>
      <c r="E4" s="1270"/>
      <c r="F4" s="17"/>
    </row>
    <row r="5" spans="1:6" ht="18">
      <c r="A5" s="17"/>
      <c r="B5" s="33"/>
      <c r="C5" s="33"/>
      <c r="D5" s="17"/>
      <c r="E5" s="17"/>
      <c r="F5" s="17"/>
    </row>
    <row r="6" spans="1:6" ht="15.75">
      <c r="A6" s="1271" t="s">
        <v>615</v>
      </c>
      <c r="B6" s="1271"/>
      <c r="C6" s="1271"/>
      <c r="D6" s="1271"/>
      <c r="E6" s="1271"/>
      <c r="F6" s="10"/>
    </row>
    <row r="7" spans="1:10" ht="16.5" thickBot="1">
      <c r="A7" s="11"/>
      <c r="B7" s="45"/>
      <c r="C7" s="34"/>
      <c r="D7" s="10"/>
      <c r="E7" s="641" t="s">
        <v>589</v>
      </c>
      <c r="F7" s="24"/>
      <c r="G7" s="1272" t="s">
        <v>536</v>
      </c>
      <c r="H7" s="1272"/>
      <c r="I7" s="1272"/>
      <c r="J7" s="1272"/>
    </row>
    <row r="8" spans="1:11" ht="45.75" customHeight="1" thickBot="1">
      <c r="A8" s="21" t="s">
        <v>19</v>
      </c>
      <c r="B8" s="35" t="s">
        <v>17</v>
      </c>
      <c r="C8" s="35" t="s">
        <v>18</v>
      </c>
      <c r="D8" s="817" t="s">
        <v>31</v>
      </c>
      <c r="E8" s="823" t="s">
        <v>212</v>
      </c>
      <c r="F8" s="35" t="s">
        <v>237</v>
      </c>
      <c r="G8" s="35" t="s">
        <v>240</v>
      </c>
      <c r="H8" s="35" t="s">
        <v>243</v>
      </c>
      <c r="I8" s="35" t="s">
        <v>259</v>
      </c>
      <c r="J8" s="35" t="s">
        <v>265</v>
      </c>
      <c r="K8" s="660"/>
    </row>
    <row r="9" spans="1:10" s="16" customFormat="1" ht="30" customHeight="1" thickBot="1">
      <c r="A9" s="29">
        <v>1</v>
      </c>
      <c r="B9" s="36" t="s">
        <v>354</v>
      </c>
      <c r="C9" s="36" t="s">
        <v>355</v>
      </c>
      <c r="D9" s="818" t="s">
        <v>15</v>
      </c>
      <c r="E9" s="824">
        <v>889000</v>
      </c>
      <c r="F9" s="824"/>
      <c r="G9" s="824"/>
      <c r="H9" s="824"/>
      <c r="I9" s="824"/>
      <c r="J9" s="824"/>
    </row>
    <row r="10" spans="1:10" s="16" customFormat="1" ht="30" customHeight="1" hidden="1" thickBot="1">
      <c r="A10" s="1015">
        <v>2</v>
      </c>
      <c r="B10" s="36" t="s">
        <v>354</v>
      </c>
      <c r="C10" s="1016" t="s">
        <v>600</v>
      </c>
      <c r="D10" s="1017" t="s">
        <v>15</v>
      </c>
      <c r="E10" s="1018"/>
      <c r="F10" s="1018"/>
      <c r="G10" s="1018"/>
      <c r="H10" s="1018"/>
      <c r="I10" s="1018"/>
      <c r="J10" s="1018"/>
    </row>
    <row r="11" spans="1:10" s="16" customFormat="1" ht="30" customHeight="1" hidden="1">
      <c r="A11" s="1015">
        <v>3</v>
      </c>
      <c r="B11" s="36" t="s">
        <v>354</v>
      </c>
      <c r="C11" s="1016" t="s">
        <v>568</v>
      </c>
      <c r="D11" s="1017" t="s">
        <v>15</v>
      </c>
      <c r="E11" s="1018"/>
      <c r="F11" s="1018"/>
      <c r="G11" s="1018"/>
      <c r="H11" s="1018"/>
      <c r="I11" s="1018"/>
      <c r="J11" s="1018"/>
    </row>
    <row r="12" spans="1:14" ht="30" customHeight="1" hidden="1">
      <c r="A12" s="39">
        <v>4</v>
      </c>
      <c r="B12" s="46" t="s">
        <v>222</v>
      </c>
      <c r="C12" s="40" t="s">
        <v>544</v>
      </c>
      <c r="D12" s="819" t="s">
        <v>15</v>
      </c>
      <c r="E12" s="825"/>
      <c r="F12" s="825"/>
      <c r="G12" s="825"/>
      <c r="H12" s="825"/>
      <c r="I12" s="825"/>
      <c r="J12" s="825"/>
      <c r="K12" s="660"/>
      <c r="N12" s="660"/>
    </row>
    <row r="13" spans="1:10" ht="30" customHeight="1" hidden="1">
      <c r="A13" s="39">
        <v>5</v>
      </c>
      <c r="B13" s="46" t="s">
        <v>222</v>
      </c>
      <c r="C13" s="640" t="s">
        <v>545</v>
      </c>
      <c r="D13" s="819" t="s">
        <v>15</v>
      </c>
      <c r="E13" s="825"/>
      <c r="F13" s="825"/>
      <c r="G13" s="825"/>
      <c r="H13" s="825"/>
      <c r="I13" s="825"/>
      <c r="J13" s="825"/>
    </row>
    <row r="14" spans="1:10" ht="30" customHeight="1" hidden="1">
      <c r="A14" s="41">
        <v>4</v>
      </c>
      <c r="B14" s="46" t="s">
        <v>222</v>
      </c>
      <c r="C14" s="66" t="s">
        <v>505</v>
      </c>
      <c r="D14" s="820" t="s">
        <v>15</v>
      </c>
      <c r="E14" s="826"/>
      <c r="F14" s="826"/>
      <c r="G14" s="826"/>
      <c r="H14" s="826"/>
      <c r="I14" s="826"/>
      <c r="J14" s="826"/>
    </row>
    <row r="15" spans="1:10" ht="30" customHeight="1" hidden="1">
      <c r="A15" s="39">
        <v>6</v>
      </c>
      <c r="B15" s="46" t="s">
        <v>222</v>
      </c>
      <c r="C15" s="66" t="s">
        <v>587</v>
      </c>
      <c r="D15" s="820" t="s">
        <v>15</v>
      </c>
      <c r="E15" s="826"/>
      <c r="F15" s="826"/>
      <c r="G15" s="826"/>
      <c r="H15" s="826"/>
      <c r="I15" s="826"/>
      <c r="J15" s="826"/>
    </row>
    <row r="16" spans="1:10" ht="30" customHeight="1" hidden="1">
      <c r="A16" s="41">
        <v>6</v>
      </c>
      <c r="B16" s="46" t="s">
        <v>222</v>
      </c>
      <c r="C16" s="66" t="s">
        <v>506</v>
      </c>
      <c r="D16" s="821" t="s">
        <v>15</v>
      </c>
      <c r="E16" s="827"/>
      <c r="F16" s="827"/>
      <c r="G16" s="827"/>
      <c r="H16" s="827"/>
      <c r="I16" s="827"/>
      <c r="J16" s="827"/>
    </row>
    <row r="17" spans="1:10" ht="36.75" customHeight="1" hidden="1">
      <c r="A17" s="39">
        <v>7</v>
      </c>
      <c r="B17" s="46" t="s">
        <v>222</v>
      </c>
      <c r="C17" s="66" t="s">
        <v>507</v>
      </c>
      <c r="D17" s="821" t="s">
        <v>15</v>
      </c>
      <c r="E17" s="827"/>
      <c r="F17" s="827"/>
      <c r="G17" s="827"/>
      <c r="H17" s="827"/>
      <c r="I17" s="827"/>
      <c r="J17" s="827"/>
    </row>
    <row r="18" spans="1:10" ht="36.75" customHeight="1" hidden="1" thickBot="1">
      <c r="A18" s="67">
        <v>8</v>
      </c>
      <c r="B18" s="46" t="s">
        <v>222</v>
      </c>
      <c r="C18" s="66" t="s">
        <v>598</v>
      </c>
      <c r="D18" s="821" t="s">
        <v>15</v>
      </c>
      <c r="E18" s="827"/>
      <c r="F18" s="827"/>
      <c r="G18" s="827"/>
      <c r="H18" s="827"/>
      <c r="I18" s="827"/>
      <c r="J18" s="827"/>
    </row>
    <row r="19" spans="1:10" ht="36.75" customHeight="1" hidden="1" thickBot="1">
      <c r="A19" s="67"/>
      <c r="B19" s="66"/>
      <c r="C19" s="66"/>
      <c r="D19" s="821" t="s">
        <v>16</v>
      </c>
      <c r="E19" s="827"/>
      <c r="F19" s="827"/>
      <c r="G19" s="827"/>
      <c r="H19" s="827"/>
      <c r="I19" s="827"/>
      <c r="J19" s="827"/>
    </row>
    <row r="20" spans="1:10" s="38" customFormat="1" ht="30" customHeight="1" thickBot="1">
      <c r="A20" s="1267" t="s">
        <v>1</v>
      </c>
      <c r="B20" s="1268"/>
      <c r="C20" s="37"/>
      <c r="D20" s="822"/>
      <c r="E20" s="828">
        <f aca="true" t="shared" si="0" ref="E20:J20">SUM(E9:E19)</f>
        <v>889000</v>
      </c>
      <c r="F20" s="828">
        <f t="shared" si="0"/>
        <v>0</v>
      </c>
      <c r="G20" s="828">
        <f t="shared" si="0"/>
        <v>0</v>
      </c>
      <c r="H20" s="828">
        <f t="shared" si="0"/>
        <v>0</v>
      </c>
      <c r="I20" s="828">
        <f t="shared" si="0"/>
        <v>0</v>
      </c>
      <c r="J20" s="828">
        <f t="shared" si="0"/>
        <v>0</v>
      </c>
    </row>
    <row r="22" ht="12.75">
      <c r="E22" s="1147" t="str">
        <f>IF(E20='5.2 sz. m ÁMK'!D44+'5.2 sz. m ÁMK'!D46+'5.1 sz. m Köz Hiv'!D41+'5.1 sz. m Köz Hiv'!D42," ","HIBA - nem egyenlő")</f>
        <v> </v>
      </c>
    </row>
  </sheetData>
  <sheetProtection/>
  <mergeCells count="6">
    <mergeCell ref="A20:B20"/>
    <mergeCell ref="D1:E1"/>
    <mergeCell ref="A3:E3"/>
    <mergeCell ref="A4:E4"/>
    <mergeCell ref="A6:E6"/>
    <mergeCell ref="G7:J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workbookViewId="0" topLeftCell="A1">
      <selection activeCell="AA6" sqref="AA6"/>
    </sheetView>
  </sheetViews>
  <sheetFormatPr defaultColWidth="9.140625" defaultRowHeight="12.75"/>
  <cols>
    <col min="1" max="1" width="9.140625" style="9" customWidth="1"/>
    <col min="2" max="2" width="12.00390625" style="9" customWidth="1"/>
    <col min="3" max="3" width="41.7109375" style="9" bestFit="1" customWidth="1"/>
    <col min="4" max="4" width="14.28125" style="659" customWidth="1"/>
    <col min="5" max="5" width="12.7109375" style="659" hidden="1" customWidth="1"/>
    <col min="6" max="6" width="13.28125" style="659" hidden="1" customWidth="1"/>
    <col min="7" max="8" width="13.00390625" style="659" hidden="1" customWidth="1"/>
    <col min="9" max="9" width="15.57421875" style="659" hidden="1" customWidth="1"/>
    <col min="10" max="10" width="9.7109375" style="659" hidden="1" customWidth="1"/>
    <col min="11" max="11" width="14.140625" style="660" customWidth="1"/>
    <col min="12" max="12" width="12.7109375" style="660" hidden="1" customWidth="1"/>
    <col min="13" max="13" width="13.57421875" style="660" hidden="1" customWidth="1"/>
    <col min="14" max="14" width="12.8515625" style="660" hidden="1" customWidth="1"/>
    <col min="15" max="15" width="12.7109375" style="660" hidden="1" customWidth="1"/>
    <col min="16" max="16" width="13.7109375" style="660" hidden="1" customWidth="1"/>
    <col min="17" max="17" width="10.421875" style="660" hidden="1" customWidth="1"/>
    <col min="18" max="18" width="13.00390625" style="660" customWidth="1"/>
    <col min="19" max="19" width="11.421875" style="660" hidden="1" customWidth="1"/>
    <col min="20" max="20" width="12.421875" style="9" hidden="1" customWidth="1"/>
    <col min="21" max="21" width="12.7109375" style="9" hidden="1" customWidth="1"/>
    <col min="22" max="22" width="11.8515625" style="9" hidden="1" customWidth="1"/>
    <col min="23" max="23" width="12.28125" style="9" hidden="1" customWidth="1"/>
    <col min="24" max="24" width="1.7109375" style="9" hidden="1" customWidth="1"/>
    <col min="25" max="16384" width="9.140625" style="9" customWidth="1"/>
  </cols>
  <sheetData>
    <row r="1" spans="4:23" ht="12.75">
      <c r="D1" s="654"/>
      <c r="E1" s="654"/>
      <c r="F1" s="654"/>
      <c r="G1" s="654"/>
      <c r="H1" s="654"/>
      <c r="I1" s="654"/>
      <c r="J1" s="654"/>
      <c r="K1" s="1282" t="s">
        <v>371</v>
      </c>
      <c r="L1" s="1282"/>
      <c r="M1" s="1282"/>
      <c r="N1" s="1282"/>
      <c r="O1" s="1282"/>
      <c r="P1" s="1282"/>
      <c r="Q1" s="1282"/>
      <c r="R1" s="1282"/>
      <c r="S1" s="1282"/>
      <c r="T1" s="1282"/>
      <c r="U1" s="1282"/>
      <c r="V1" s="1282"/>
      <c r="W1" s="1282"/>
    </row>
    <row r="2" spans="1:19" ht="16.5" customHeight="1">
      <c r="A2" s="1283" t="s">
        <v>393</v>
      </c>
      <c r="B2" s="1283"/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  <c r="N2" s="1283"/>
      <c r="O2" s="1283"/>
      <c r="P2" s="1283"/>
      <c r="Q2" s="1283"/>
      <c r="R2" s="1283"/>
      <c r="S2" s="655"/>
    </row>
    <row r="3" spans="1:19" ht="15" customHeight="1">
      <c r="A3" s="1284" t="s">
        <v>616</v>
      </c>
      <c r="B3" s="1284"/>
      <c r="C3" s="1284"/>
      <c r="D3" s="1284"/>
      <c r="E3" s="1284"/>
      <c r="F3" s="1284"/>
      <c r="G3" s="1284"/>
      <c r="H3" s="1284"/>
      <c r="I3" s="1284"/>
      <c r="J3" s="1284"/>
      <c r="K3" s="1284"/>
      <c r="L3" s="1284"/>
      <c r="M3" s="1284"/>
      <c r="N3" s="1284"/>
      <c r="O3" s="1284"/>
      <c r="P3" s="1284"/>
      <c r="Q3" s="1284"/>
      <c r="R3" s="1284"/>
      <c r="S3" s="656"/>
    </row>
    <row r="4" spans="1:19" ht="15" customHeight="1">
      <c r="A4" s="1285" t="s">
        <v>394</v>
      </c>
      <c r="B4" s="1285"/>
      <c r="C4" s="1285"/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657"/>
    </row>
    <row r="5" spans="2:23" ht="13.5" thickBot="1">
      <c r="B5" s="658"/>
      <c r="C5" s="658"/>
      <c r="R5" s="1290" t="s">
        <v>589</v>
      </c>
      <c r="S5" s="1290"/>
      <c r="T5" s="1290"/>
      <c r="U5" s="1290"/>
      <c r="V5" s="1290"/>
      <c r="W5" s="1290"/>
    </row>
    <row r="6" spans="1:25" s="663" customFormat="1" ht="41.25" customHeight="1" thickBot="1">
      <c r="A6" s="661" t="s">
        <v>6</v>
      </c>
      <c r="B6" s="1286" t="s">
        <v>4</v>
      </c>
      <c r="C6" s="1286"/>
      <c r="D6" s="1287" t="s">
        <v>5</v>
      </c>
      <c r="E6" s="1288"/>
      <c r="F6" s="1288"/>
      <c r="G6" s="1288"/>
      <c r="H6" s="1288"/>
      <c r="I6" s="1288"/>
      <c r="J6" s="1289"/>
      <c r="K6" s="1287" t="s">
        <v>395</v>
      </c>
      <c r="L6" s="1288"/>
      <c r="M6" s="1288"/>
      <c r="N6" s="1288"/>
      <c r="O6" s="1288"/>
      <c r="P6" s="1288"/>
      <c r="Q6" s="1289"/>
      <c r="R6" s="1287" t="s">
        <v>396</v>
      </c>
      <c r="S6" s="1288"/>
      <c r="T6" s="1288"/>
      <c r="U6" s="1288"/>
      <c r="V6" s="1288"/>
      <c r="W6" s="1288"/>
      <c r="X6" s="1289"/>
      <c r="Y6" s="662"/>
    </row>
    <row r="7" spans="1:24" s="663" customFormat="1" ht="41.25" customHeight="1" hidden="1" thickBot="1">
      <c r="A7" s="664"/>
      <c r="B7" s="665"/>
      <c r="C7" s="665"/>
      <c r="D7" s="666" t="s">
        <v>68</v>
      </c>
      <c r="E7" s="667" t="s">
        <v>237</v>
      </c>
      <c r="F7" s="667" t="s">
        <v>240</v>
      </c>
      <c r="G7" s="667" t="s">
        <v>243</v>
      </c>
      <c r="H7" s="667" t="s">
        <v>259</v>
      </c>
      <c r="I7" s="667" t="s">
        <v>265</v>
      </c>
      <c r="J7" s="668" t="s">
        <v>373</v>
      </c>
      <c r="K7" s="666" t="s">
        <v>68</v>
      </c>
      <c r="L7" s="667" t="s">
        <v>237</v>
      </c>
      <c r="M7" s="667" t="s">
        <v>240</v>
      </c>
      <c r="N7" s="667" t="s">
        <v>243</v>
      </c>
      <c r="O7" s="667" t="s">
        <v>259</v>
      </c>
      <c r="P7" s="667" t="s">
        <v>265</v>
      </c>
      <c r="Q7" s="668" t="s">
        <v>373</v>
      </c>
      <c r="R7" s="666" t="s">
        <v>68</v>
      </c>
      <c r="S7" s="667" t="s">
        <v>237</v>
      </c>
      <c r="T7" s="667" t="s">
        <v>240</v>
      </c>
      <c r="U7" s="667" t="s">
        <v>243</v>
      </c>
      <c r="V7" s="667" t="s">
        <v>259</v>
      </c>
      <c r="W7" s="667" t="s">
        <v>265</v>
      </c>
      <c r="X7" s="668" t="s">
        <v>373</v>
      </c>
    </row>
    <row r="8" spans="1:24" ht="27.75" customHeight="1">
      <c r="A8" s="59">
        <v>1</v>
      </c>
      <c r="B8" s="1281" t="s">
        <v>397</v>
      </c>
      <c r="C8" s="1281"/>
      <c r="D8" s="669">
        <v>807200</v>
      </c>
      <c r="E8" s="670"/>
      <c r="F8" s="670"/>
      <c r="G8" s="670"/>
      <c r="H8" s="670"/>
      <c r="I8" s="670"/>
      <c r="J8" s="671"/>
      <c r="K8" s="669">
        <v>807200</v>
      </c>
      <c r="L8" s="670"/>
      <c r="M8" s="670"/>
      <c r="N8" s="670"/>
      <c r="O8" s="670"/>
      <c r="P8" s="670"/>
      <c r="Q8" s="671"/>
      <c r="R8" s="669"/>
      <c r="S8" s="670"/>
      <c r="T8" s="670"/>
      <c r="U8" s="670"/>
      <c r="V8" s="670"/>
      <c r="W8" s="670"/>
      <c r="X8" s="672"/>
    </row>
    <row r="9" spans="1:24" ht="27.75" customHeight="1">
      <c r="A9" s="60">
        <v>2</v>
      </c>
      <c r="B9" s="1274" t="s">
        <v>632</v>
      </c>
      <c r="C9" s="1274"/>
      <c r="D9" s="674">
        <v>122133</v>
      </c>
      <c r="E9" s="675"/>
      <c r="F9" s="675"/>
      <c r="G9" s="675"/>
      <c r="H9" s="675"/>
      <c r="I9" s="675"/>
      <c r="J9" s="676"/>
      <c r="K9" s="674">
        <v>122133</v>
      </c>
      <c r="L9" s="675"/>
      <c r="M9" s="675"/>
      <c r="N9" s="675"/>
      <c r="O9" s="675"/>
      <c r="P9" s="675"/>
      <c r="Q9" s="676"/>
      <c r="R9" s="674"/>
      <c r="S9" s="675"/>
      <c r="T9" s="675"/>
      <c r="U9" s="675"/>
      <c r="V9" s="675"/>
      <c r="W9" s="675"/>
      <c r="X9" s="677"/>
    </row>
    <row r="10" spans="1:24" ht="27.75" customHeight="1">
      <c r="A10" s="60">
        <v>3</v>
      </c>
      <c r="B10" s="1274" t="s">
        <v>398</v>
      </c>
      <c r="C10" s="1274"/>
      <c r="D10" s="674">
        <v>2000000</v>
      </c>
      <c r="E10" s="675"/>
      <c r="F10" s="675"/>
      <c r="G10" s="675"/>
      <c r="H10" s="675"/>
      <c r="I10" s="675"/>
      <c r="J10" s="676"/>
      <c r="K10" s="674">
        <v>2000000</v>
      </c>
      <c r="L10" s="675"/>
      <c r="M10" s="675"/>
      <c r="N10" s="675"/>
      <c r="O10" s="675"/>
      <c r="P10" s="675"/>
      <c r="Q10" s="676"/>
      <c r="R10" s="674"/>
      <c r="S10" s="675"/>
      <c r="T10" s="675"/>
      <c r="U10" s="675"/>
      <c r="V10" s="675"/>
      <c r="W10" s="675"/>
      <c r="X10" s="677"/>
    </row>
    <row r="11" spans="1:24" ht="27.75" customHeight="1">
      <c r="A11" s="60">
        <v>4</v>
      </c>
      <c r="B11" s="1274" t="s">
        <v>399</v>
      </c>
      <c r="C11" s="1274"/>
      <c r="D11" s="674">
        <v>1866695</v>
      </c>
      <c r="E11" s="675"/>
      <c r="F11" s="675"/>
      <c r="G11" s="675"/>
      <c r="H11" s="675"/>
      <c r="I11" s="675"/>
      <c r="J11" s="676"/>
      <c r="K11" s="674"/>
      <c r="L11" s="675"/>
      <c r="M11" s="675"/>
      <c r="N11" s="675"/>
      <c r="O11" s="675"/>
      <c r="P11" s="675"/>
      <c r="Q11" s="676"/>
      <c r="R11" s="674">
        <v>1866695</v>
      </c>
      <c r="S11" s="675"/>
      <c r="T11" s="675"/>
      <c r="U11" s="675"/>
      <c r="V11" s="675"/>
      <c r="W11" s="675"/>
      <c r="X11" s="676" t="e">
        <f>V11/U11</f>
        <v>#DIV/0!</v>
      </c>
    </row>
    <row r="12" spans="1:24" ht="27.75" customHeight="1">
      <c r="A12" s="60">
        <v>5</v>
      </c>
      <c r="B12" s="1274" t="s">
        <v>400</v>
      </c>
      <c r="C12" s="1274"/>
      <c r="D12" s="674">
        <v>5858314</v>
      </c>
      <c r="E12" s="675"/>
      <c r="F12" s="675"/>
      <c r="G12" s="675"/>
      <c r="H12" s="675"/>
      <c r="I12" s="675"/>
      <c r="J12" s="676"/>
      <c r="K12" s="674">
        <v>5858314</v>
      </c>
      <c r="L12" s="675"/>
      <c r="M12" s="675"/>
      <c r="N12" s="675"/>
      <c r="O12" s="675"/>
      <c r="P12" s="675"/>
      <c r="Q12" s="676"/>
      <c r="R12" s="674"/>
      <c r="S12" s="675"/>
      <c r="T12" s="675"/>
      <c r="U12" s="675"/>
      <c r="V12" s="675"/>
      <c r="W12" s="675"/>
      <c r="X12" s="677"/>
    </row>
    <row r="13" spans="1:24" ht="27.75" customHeight="1">
      <c r="A13" s="60">
        <v>6</v>
      </c>
      <c r="B13" s="1274" t="s">
        <v>401</v>
      </c>
      <c r="C13" s="1274"/>
      <c r="D13" s="674">
        <v>40232607</v>
      </c>
      <c r="E13" s="675"/>
      <c r="F13" s="675"/>
      <c r="G13" s="675"/>
      <c r="H13" s="675"/>
      <c r="I13" s="675"/>
      <c r="J13" s="676"/>
      <c r="K13" s="674">
        <v>40232607</v>
      </c>
      <c r="L13" s="675"/>
      <c r="M13" s="675"/>
      <c r="N13" s="675"/>
      <c r="O13" s="675"/>
      <c r="P13" s="675"/>
      <c r="Q13" s="676"/>
      <c r="R13" s="674"/>
      <c r="S13" s="675"/>
      <c r="T13" s="675"/>
      <c r="U13" s="675"/>
      <c r="V13" s="675"/>
      <c r="W13" s="675"/>
      <c r="X13" s="677"/>
    </row>
    <row r="14" spans="1:24" ht="27.75" customHeight="1">
      <c r="A14" s="60">
        <v>7</v>
      </c>
      <c r="B14" s="673" t="s">
        <v>402</v>
      </c>
      <c r="C14" s="673"/>
      <c r="D14" s="674">
        <v>268100</v>
      </c>
      <c r="E14" s="675"/>
      <c r="F14" s="675"/>
      <c r="G14" s="675"/>
      <c r="H14" s="675"/>
      <c r="I14" s="675"/>
      <c r="J14" s="676"/>
      <c r="K14" s="674">
        <v>268100</v>
      </c>
      <c r="L14" s="675"/>
      <c r="M14" s="675"/>
      <c r="N14" s="675"/>
      <c r="O14" s="675"/>
      <c r="P14" s="675"/>
      <c r="Q14" s="676"/>
      <c r="R14" s="674"/>
      <c r="S14" s="675"/>
      <c r="T14" s="675"/>
      <c r="U14" s="675"/>
      <c r="V14" s="675"/>
      <c r="W14" s="675"/>
      <c r="X14" s="677"/>
    </row>
    <row r="15" spans="1:24" ht="27.75" customHeight="1">
      <c r="A15" s="60">
        <v>8</v>
      </c>
      <c r="B15" s="1274" t="s">
        <v>403</v>
      </c>
      <c r="C15" s="1274"/>
      <c r="D15" s="674">
        <v>2520838</v>
      </c>
      <c r="E15" s="675"/>
      <c r="F15" s="675"/>
      <c r="G15" s="675"/>
      <c r="H15" s="675"/>
      <c r="I15" s="675"/>
      <c r="J15" s="676"/>
      <c r="K15" s="674">
        <v>2520838</v>
      </c>
      <c r="L15" s="675"/>
      <c r="M15" s="675"/>
      <c r="N15" s="675"/>
      <c r="O15" s="675"/>
      <c r="P15" s="675"/>
      <c r="Q15" s="676"/>
      <c r="R15" s="674"/>
      <c r="S15" s="675"/>
      <c r="T15" s="675"/>
      <c r="U15" s="675"/>
      <c r="V15" s="675"/>
      <c r="W15" s="675"/>
      <c r="X15" s="677"/>
    </row>
    <row r="16" spans="1:24" ht="27.75" customHeight="1">
      <c r="A16" s="60">
        <v>9</v>
      </c>
      <c r="B16" s="1274" t="s">
        <v>404</v>
      </c>
      <c r="C16" s="1274"/>
      <c r="D16" s="674">
        <v>195600</v>
      </c>
      <c r="E16" s="675"/>
      <c r="F16" s="675"/>
      <c r="G16" s="675"/>
      <c r="H16" s="675"/>
      <c r="I16" s="675"/>
      <c r="J16" s="676"/>
      <c r="K16" s="674">
        <v>195600</v>
      </c>
      <c r="L16" s="675"/>
      <c r="M16" s="675"/>
      <c r="N16" s="675"/>
      <c r="O16" s="675"/>
      <c r="P16" s="675"/>
      <c r="Q16" s="676"/>
      <c r="R16" s="674"/>
      <c r="S16" s="675"/>
      <c r="T16" s="675"/>
      <c r="U16" s="675"/>
      <c r="V16" s="675"/>
      <c r="W16" s="675"/>
      <c r="X16" s="677"/>
    </row>
    <row r="17" spans="1:24" ht="36" customHeight="1" hidden="1">
      <c r="A17" s="60">
        <v>10</v>
      </c>
      <c r="B17" s="1275" t="s">
        <v>405</v>
      </c>
      <c r="C17" s="1276"/>
      <c r="D17" s="674"/>
      <c r="E17" s="675"/>
      <c r="F17" s="675"/>
      <c r="G17" s="675"/>
      <c r="H17" s="675"/>
      <c r="I17" s="675"/>
      <c r="J17" s="676"/>
      <c r="K17" s="674"/>
      <c r="L17" s="675"/>
      <c r="M17" s="675"/>
      <c r="N17" s="675"/>
      <c r="O17" s="675"/>
      <c r="P17" s="675"/>
      <c r="Q17" s="676"/>
      <c r="R17" s="674"/>
      <c r="S17" s="675"/>
      <c r="T17" s="675"/>
      <c r="U17" s="675"/>
      <c r="V17" s="675"/>
      <c r="W17" s="675"/>
      <c r="X17" s="677"/>
    </row>
    <row r="18" spans="1:24" ht="27.75" customHeight="1">
      <c r="A18" s="60">
        <v>10</v>
      </c>
      <c r="B18" s="1277" t="s">
        <v>406</v>
      </c>
      <c r="C18" s="1277"/>
      <c r="D18" s="678">
        <v>1206500</v>
      </c>
      <c r="E18" s="679"/>
      <c r="F18" s="679"/>
      <c r="G18" s="679"/>
      <c r="H18" s="679"/>
      <c r="I18" s="679"/>
      <c r="J18" s="676"/>
      <c r="K18" s="678">
        <v>1206500</v>
      </c>
      <c r="L18" s="679"/>
      <c r="M18" s="679"/>
      <c r="N18" s="679"/>
      <c r="O18" s="679"/>
      <c r="P18" s="679"/>
      <c r="Q18" s="676"/>
      <c r="R18" s="678"/>
      <c r="S18" s="679"/>
      <c r="T18" s="679"/>
      <c r="U18" s="679"/>
      <c r="V18" s="679"/>
      <c r="W18" s="679"/>
      <c r="X18" s="680"/>
    </row>
    <row r="19" spans="1:24" ht="27.75" customHeight="1" thickBot="1">
      <c r="A19" s="60">
        <v>11</v>
      </c>
      <c r="B19" s="1278" t="s">
        <v>588</v>
      </c>
      <c r="C19" s="1277"/>
      <c r="D19" s="678">
        <v>173487</v>
      </c>
      <c r="E19" s="679"/>
      <c r="F19" s="679"/>
      <c r="G19" s="679"/>
      <c r="H19" s="679"/>
      <c r="I19" s="679"/>
      <c r="J19" s="676"/>
      <c r="K19" s="678">
        <v>173487</v>
      </c>
      <c r="L19" s="679"/>
      <c r="M19" s="679"/>
      <c r="N19" s="679"/>
      <c r="O19" s="679"/>
      <c r="P19" s="679"/>
      <c r="Q19" s="676"/>
      <c r="R19" s="678"/>
      <c r="S19" s="679"/>
      <c r="T19" s="679"/>
      <c r="U19" s="679"/>
      <c r="V19" s="679"/>
      <c r="W19" s="679"/>
      <c r="X19" s="680"/>
    </row>
    <row r="20" spans="1:24" ht="27.75" customHeight="1" hidden="1" thickBot="1">
      <c r="A20" s="681">
        <v>13</v>
      </c>
      <c r="B20" s="1279" t="s">
        <v>430</v>
      </c>
      <c r="C20" s="1280"/>
      <c r="D20" s="682"/>
      <c r="E20" s="683"/>
      <c r="F20" s="683"/>
      <c r="G20" s="683"/>
      <c r="H20" s="683"/>
      <c r="I20" s="683"/>
      <c r="J20" s="829"/>
      <c r="K20" s="682"/>
      <c r="L20" s="683"/>
      <c r="M20" s="683"/>
      <c r="N20" s="683"/>
      <c r="O20" s="683"/>
      <c r="P20" s="683"/>
      <c r="Q20" s="829"/>
      <c r="R20" s="682"/>
      <c r="S20" s="683"/>
      <c r="T20" s="683"/>
      <c r="U20" s="683"/>
      <c r="V20" s="683"/>
      <c r="W20" s="683"/>
      <c r="X20" s="684"/>
    </row>
    <row r="21" spans="1:24" ht="32.25" customHeight="1" thickBot="1">
      <c r="A21" s="685"/>
      <c r="B21" s="1273" t="s">
        <v>407</v>
      </c>
      <c r="C21" s="1273"/>
      <c r="D21" s="686">
        <f>SUM(D8:D20)</f>
        <v>55251474</v>
      </c>
      <c r="E21" s="686">
        <f aca="true" t="shared" si="0" ref="E21:R21">SUM(E8:E20)</f>
        <v>0</v>
      </c>
      <c r="F21" s="686">
        <f t="shared" si="0"/>
        <v>0</v>
      </c>
      <c r="G21" s="686">
        <f t="shared" si="0"/>
        <v>0</v>
      </c>
      <c r="H21" s="686">
        <f t="shared" si="0"/>
        <v>0</v>
      </c>
      <c r="I21" s="686">
        <f t="shared" si="0"/>
        <v>0</v>
      </c>
      <c r="J21" s="686">
        <f t="shared" si="0"/>
        <v>0</v>
      </c>
      <c r="K21" s="686">
        <f t="shared" si="0"/>
        <v>53384779</v>
      </c>
      <c r="L21" s="686">
        <f t="shared" si="0"/>
        <v>0</v>
      </c>
      <c r="M21" s="686">
        <f t="shared" si="0"/>
        <v>0</v>
      </c>
      <c r="N21" s="686">
        <f t="shared" si="0"/>
        <v>0</v>
      </c>
      <c r="O21" s="686">
        <f t="shared" si="0"/>
        <v>0</v>
      </c>
      <c r="P21" s="686">
        <f t="shared" si="0"/>
        <v>0</v>
      </c>
      <c r="Q21" s="686">
        <f t="shared" si="0"/>
        <v>0</v>
      </c>
      <c r="R21" s="686">
        <f t="shared" si="0"/>
        <v>1866695</v>
      </c>
      <c r="S21" s="687">
        <f>SUM(S8:S18)</f>
        <v>0</v>
      </c>
      <c r="T21" s="687">
        <f>SUM(T8:T18)</f>
        <v>0</v>
      </c>
      <c r="U21" s="687">
        <f>SUM(U8:U18)</f>
        <v>0</v>
      </c>
      <c r="V21" s="687">
        <f>SUM(V8:V18)</f>
        <v>0</v>
      </c>
      <c r="W21" s="687">
        <f>SUM(W8:W18)</f>
        <v>0</v>
      </c>
      <c r="X21" s="688" t="e">
        <f>V21/U21</f>
        <v>#DIV/0!</v>
      </c>
    </row>
    <row r="22" ht="12.75">
      <c r="D22" s="1148" t="str">
        <f>IF(D21='4.sz.m.ÖNK kiadás'!E9," ","HIBA-nem egyenlő"=D19)</f>
        <v> </v>
      </c>
    </row>
    <row r="23" spans="4:19" ht="12.75">
      <c r="D23" s="9"/>
      <c r="E23" s="9"/>
      <c r="F23" s="9"/>
      <c r="G23" s="9"/>
      <c r="H23" s="9"/>
      <c r="I23" s="660"/>
      <c r="J23" s="9"/>
      <c r="K23" s="9"/>
      <c r="L23" s="9"/>
      <c r="R23" s="9"/>
      <c r="S23" s="9"/>
    </row>
    <row r="24" spans="4:19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4:19" ht="12.75">
      <c r="D25" s="9"/>
      <c r="E25" s="9"/>
      <c r="F25" s="9"/>
      <c r="G25" s="9"/>
      <c r="H25" s="660"/>
      <c r="I25" s="660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4:19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4:19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4:19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4:19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4:19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4:19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4:19" ht="12.75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4:19" ht="12.75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4:19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4:19" ht="12.75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4:19" ht="12.75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4:19" ht="12.7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4:19" ht="12.7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</sheetData>
  <sheetProtection/>
  <mergeCells count="22">
    <mergeCell ref="K1:W1"/>
    <mergeCell ref="A2:R2"/>
    <mergeCell ref="A3:R3"/>
    <mergeCell ref="A4:R4"/>
    <mergeCell ref="B6:C6"/>
    <mergeCell ref="D6:J6"/>
    <mergeCell ref="K6:Q6"/>
    <mergeCell ref="R6:X6"/>
    <mergeCell ref="R5:W5"/>
    <mergeCell ref="B8:C8"/>
    <mergeCell ref="B9:C9"/>
    <mergeCell ref="B10:C10"/>
    <mergeCell ref="B11:C11"/>
    <mergeCell ref="B12:C12"/>
    <mergeCell ref="B13:C13"/>
    <mergeCell ref="B21:C21"/>
    <mergeCell ref="B15:C15"/>
    <mergeCell ref="B16:C16"/>
    <mergeCell ref="B17:C17"/>
    <mergeCell ref="B18:C18"/>
    <mergeCell ref="B19:C19"/>
    <mergeCell ref="B20:C20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="70" zoomScaleNormal="70" workbookViewId="0" topLeftCell="A1">
      <selection activeCell="C37" sqref="C37"/>
    </sheetView>
  </sheetViews>
  <sheetFormatPr defaultColWidth="9.140625" defaultRowHeight="12.75"/>
  <cols>
    <col min="1" max="1" width="50.28125" style="13" customWidth="1"/>
    <col min="2" max="2" width="13.28125" style="13" customWidth="1"/>
    <col min="3" max="3" width="22.57421875" style="31" customWidth="1"/>
    <col min="4" max="6" width="17.00390625" style="31" hidden="1" customWidth="1"/>
    <col min="7" max="7" width="18.00390625" style="31" hidden="1" customWidth="1"/>
    <col min="8" max="8" width="19.421875" style="31" hidden="1" customWidth="1"/>
    <col min="9" max="9" width="5.28125" style="31" hidden="1" customWidth="1"/>
    <col min="10" max="10" width="21.00390625" style="31" customWidth="1"/>
    <col min="11" max="13" width="17.00390625" style="31" hidden="1" customWidth="1"/>
    <col min="14" max="14" width="21.421875" style="31" hidden="1" customWidth="1"/>
    <col min="15" max="15" width="17.28125" style="31" hidden="1" customWidth="1"/>
    <col min="16" max="16" width="2.7109375" style="31" hidden="1" customWidth="1"/>
    <col min="17" max="17" width="22.57421875" style="31" customWidth="1"/>
    <col min="18" max="18" width="14.28125" style="13" hidden="1" customWidth="1"/>
    <col min="19" max="19" width="17.421875" style="13" hidden="1" customWidth="1"/>
    <col min="20" max="20" width="18.28125" style="13" hidden="1" customWidth="1"/>
    <col min="21" max="21" width="18.421875" style="13" hidden="1" customWidth="1"/>
    <col min="22" max="22" width="14.421875" style="13" hidden="1" customWidth="1"/>
    <col min="23" max="23" width="16.140625" style="13" hidden="1" customWidth="1"/>
    <col min="24" max="24" width="17.7109375" style="13" customWidth="1"/>
    <col min="25" max="25" width="9.140625" style="13" customWidth="1"/>
    <col min="26" max="26" width="13.28125" style="13" bestFit="1" customWidth="1"/>
    <col min="27" max="27" width="15.57421875" style="13" bestFit="1" customWidth="1"/>
    <col min="28" max="16384" width="9.140625" style="13" customWidth="1"/>
  </cols>
  <sheetData>
    <row r="1" spans="10:17" ht="24.75" customHeight="1">
      <c r="J1" s="1310" t="s">
        <v>372</v>
      </c>
      <c r="K1" s="1310"/>
      <c r="L1" s="1310"/>
      <c r="M1" s="1310"/>
      <c r="N1" s="1310"/>
      <c r="O1" s="1310"/>
      <c r="P1" s="1310"/>
      <c r="Q1" s="1310"/>
    </row>
    <row r="2" spans="1:17" ht="37.5" customHeight="1">
      <c r="A2" s="1311" t="s">
        <v>408</v>
      </c>
      <c r="B2" s="1311"/>
      <c r="C2" s="1312"/>
      <c r="D2" s="1312"/>
      <c r="E2" s="1312"/>
      <c r="F2" s="1312"/>
      <c r="G2" s="1312"/>
      <c r="H2" s="1312"/>
      <c r="I2" s="1312"/>
      <c r="J2" s="1312"/>
      <c r="K2" s="1312"/>
      <c r="L2" s="1312"/>
      <c r="M2" s="1312"/>
      <c r="N2" s="1312"/>
      <c r="O2" s="1312"/>
      <c r="P2" s="1312"/>
      <c r="Q2" s="1312"/>
    </row>
    <row r="3" spans="1:17" ht="18.75" customHeight="1">
      <c r="A3" s="1313" t="s">
        <v>616</v>
      </c>
      <c r="B3" s="1313"/>
      <c r="C3" s="1313"/>
      <c r="D3" s="1313"/>
      <c r="E3" s="1313"/>
      <c r="F3" s="1313"/>
      <c r="G3" s="1313"/>
      <c r="H3" s="1313"/>
      <c r="I3" s="1313"/>
      <c r="J3" s="1313"/>
      <c r="K3" s="1313"/>
      <c r="L3" s="1313"/>
      <c r="M3" s="1313"/>
      <c r="N3" s="1313"/>
      <c r="O3" s="1313"/>
      <c r="P3" s="1313"/>
      <c r="Q3" s="1313"/>
    </row>
    <row r="4" spans="1:17" ht="15.75">
      <c r="A4" s="1314" t="s">
        <v>409</v>
      </c>
      <c r="B4" s="1314"/>
      <c r="C4" s="1314"/>
      <c r="D4" s="1314"/>
      <c r="E4" s="1314"/>
      <c r="F4" s="1314"/>
      <c r="G4" s="1314"/>
      <c r="H4" s="1314"/>
      <c r="I4" s="1314"/>
      <c r="J4" s="1314"/>
      <c r="K4" s="1314"/>
      <c r="L4" s="1314"/>
      <c r="M4" s="1314"/>
      <c r="N4" s="1314"/>
      <c r="O4" s="1314"/>
      <c r="P4" s="1314"/>
      <c r="Q4" s="1314"/>
    </row>
    <row r="5" spans="1:17" ht="19.5" thickBot="1">
      <c r="A5" s="690"/>
      <c r="B5" s="690"/>
      <c r="Q5" s="689" t="s">
        <v>536</v>
      </c>
    </row>
    <row r="6" spans="1:24" ht="19.5" customHeight="1">
      <c r="A6" s="1292" t="s">
        <v>633</v>
      </c>
      <c r="B6" s="1295" t="s">
        <v>411</v>
      </c>
      <c r="C6" s="1298" t="s">
        <v>5</v>
      </c>
      <c r="D6" s="1299"/>
      <c r="E6" s="1299"/>
      <c r="F6" s="1299"/>
      <c r="G6" s="1299"/>
      <c r="H6" s="1299"/>
      <c r="I6" s="1300"/>
      <c r="J6" s="1298" t="s">
        <v>412</v>
      </c>
      <c r="K6" s="1299"/>
      <c r="L6" s="1299"/>
      <c r="M6" s="1299"/>
      <c r="N6" s="1299"/>
      <c r="O6" s="1299"/>
      <c r="P6" s="1300"/>
      <c r="Q6" s="1298" t="s">
        <v>27</v>
      </c>
      <c r="R6" s="1299"/>
      <c r="S6" s="1299"/>
      <c r="T6" s="1299"/>
      <c r="U6" s="1299"/>
      <c r="V6" s="1299"/>
      <c r="W6" s="1307"/>
      <c r="X6" s="691"/>
    </row>
    <row r="7" spans="1:24" ht="12.75" customHeight="1">
      <c r="A7" s="1293"/>
      <c r="B7" s="1296"/>
      <c r="C7" s="1301"/>
      <c r="D7" s="1302"/>
      <c r="E7" s="1302"/>
      <c r="F7" s="1302"/>
      <c r="G7" s="1302"/>
      <c r="H7" s="1302"/>
      <c r="I7" s="1303"/>
      <c r="J7" s="1301"/>
      <c r="K7" s="1302"/>
      <c r="L7" s="1302"/>
      <c r="M7" s="1302"/>
      <c r="N7" s="1302"/>
      <c r="O7" s="1302"/>
      <c r="P7" s="1303"/>
      <c r="Q7" s="1301"/>
      <c r="R7" s="1302"/>
      <c r="S7" s="1302"/>
      <c r="T7" s="1302"/>
      <c r="U7" s="1302"/>
      <c r="V7" s="1302"/>
      <c r="W7" s="1308"/>
      <c r="X7" s="693"/>
    </row>
    <row r="8" spans="1:24" ht="20.25" customHeight="1" thickBot="1">
      <c r="A8" s="1294"/>
      <c r="B8" s="1297"/>
      <c r="C8" s="1304"/>
      <c r="D8" s="1305"/>
      <c r="E8" s="1305"/>
      <c r="F8" s="1305"/>
      <c r="G8" s="1305"/>
      <c r="H8" s="1305"/>
      <c r="I8" s="1306"/>
      <c r="J8" s="1304"/>
      <c r="K8" s="1305"/>
      <c r="L8" s="1305"/>
      <c r="M8" s="1305"/>
      <c r="N8" s="1305"/>
      <c r="O8" s="1305"/>
      <c r="P8" s="1306"/>
      <c r="Q8" s="1304"/>
      <c r="R8" s="1305"/>
      <c r="S8" s="1305"/>
      <c r="T8" s="1305"/>
      <c r="U8" s="1305"/>
      <c r="V8" s="1305"/>
      <c r="W8" s="1309"/>
      <c r="X8" s="693"/>
    </row>
    <row r="9" spans="1:24" ht="113.25" hidden="1" thickTop="1">
      <c r="A9" s="694"/>
      <c r="B9" s="692"/>
      <c r="C9" s="695" t="s">
        <v>68</v>
      </c>
      <c r="D9" s="695" t="s">
        <v>237</v>
      </c>
      <c r="E9" s="695" t="s">
        <v>240</v>
      </c>
      <c r="F9" s="695" t="s">
        <v>243</v>
      </c>
      <c r="G9" s="696" t="s">
        <v>259</v>
      </c>
      <c r="H9" s="696" t="s">
        <v>265</v>
      </c>
      <c r="I9" s="696" t="s">
        <v>247</v>
      </c>
      <c r="J9" s="695" t="s">
        <v>68</v>
      </c>
      <c r="K9" s="695" t="s">
        <v>237</v>
      </c>
      <c r="L9" s="695" t="s">
        <v>240</v>
      </c>
      <c r="M9" s="695" t="s">
        <v>243</v>
      </c>
      <c r="N9" s="696" t="s">
        <v>259</v>
      </c>
      <c r="O9" s="696" t="s">
        <v>265</v>
      </c>
      <c r="P9" s="696" t="s">
        <v>247</v>
      </c>
      <c r="Q9" s="695" t="s">
        <v>68</v>
      </c>
      <c r="R9" s="695" t="s">
        <v>237</v>
      </c>
      <c r="S9" s="695" t="s">
        <v>240</v>
      </c>
      <c r="T9" s="695" t="s">
        <v>243</v>
      </c>
      <c r="U9" s="696" t="s">
        <v>259</v>
      </c>
      <c r="V9" s="696" t="s">
        <v>265</v>
      </c>
      <c r="W9" s="697" t="s">
        <v>247</v>
      </c>
      <c r="X9" s="693"/>
    </row>
    <row r="10" spans="1:24" ht="27" customHeight="1" thickTop="1">
      <c r="A10" s="698" t="s">
        <v>634</v>
      </c>
      <c r="B10" s="699" t="s">
        <v>213</v>
      </c>
      <c r="C10" s="700">
        <v>100000</v>
      </c>
      <c r="D10" s="700"/>
      <c r="E10" s="700"/>
      <c r="F10" s="700"/>
      <c r="G10" s="700"/>
      <c r="H10" s="700"/>
      <c r="I10" s="702"/>
      <c r="J10" s="700"/>
      <c r="K10" s="700"/>
      <c r="L10" s="700"/>
      <c r="M10" s="700"/>
      <c r="N10" s="701"/>
      <c r="O10" s="701"/>
      <c r="P10" s="702"/>
      <c r="Q10" s="700">
        <f>C10-J10</f>
        <v>100000</v>
      </c>
      <c r="R10" s="700"/>
      <c r="S10" s="700"/>
      <c r="T10" s="700"/>
      <c r="U10" s="700"/>
      <c r="V10" s="700"/>
      <c r="W10" s="702" t="e">
        <f aca="true" t="shared" si="0" ref="W10:W15">U10/T10</f>
        <v>#DIV/0!</v>
      </c>
      <c r="X10" s="693"/>
    </row>
    <row r="11" spans="1:24" ht="27.75" customHeight="1">
      <c r="A11" s="698" t="s">
        <v>635</v>
      </c>
      <c r="B11" s="699" t="s">
        <v>213</v>
      </c>
      <c r="C11" s="700">
        <v>500000</v>
      </c>
      <c r="D11" s="700"/>
      <c r="E11" s="700"/>
      <c r="F11" s="700"/>
      <c r="G11" s="700"/>
      <c r="H11" s="700"/>
      <c r="I11" s="702"/>
      <c r="J11" s="700"/>
      <c r="K11" s="700"/>
      <c r="L11" s="700"/>
      <c r="M11" s="700"/>
      <c r="N11" s="700"/>
      <c r="O11" s="701"/>
      <c r="P11" s="702"/>
      <c r="Q11" s="700">
        <f aca="true" t="shared" si="1" ref="Q11:Q16">C11-J11</f>
        <v>500000</v>
      </c>
      <c r="R11" s="700"/>
      <c r="S11" s="700"/>
      <c r="T11" s="700"/>
      <c r="U11" s="700"/>
      <c r="V11" s="700"/>
      <c r="W11" s="702" t="e">
        <f t="shared" si="0"/>
        <v>#DIV/0!</v>
      </c>
      <c r="X11" s="693"/>
    </row>
    <row r="12" spans="1:24" ht="27" customHeight="1" hidden="1">
      <c r="A12" s="698" t="s">
        <v>413</v>
      </c>
      <c r="B12" s="699" t="s">
        <v>213</v>
      </c>
      <c r="C12" s="700"/>
      <c r="D12" s="700"/>
      <c r="E12" s="700"/>
      <c r="F12" s="700"/>
      <c r="G12" s="700"/>
      <c r="H12" s="700"/>
      <c r="I12" s="702"/>
      <c r="J12" s="700"/>
      <c r="K12" s="700"/>
      <c r="L12" s="700"/>
      <c r="M12" s="700"/>
      <c r="N12" s="700"/>
      <c r="O12" s="700"/>
      <c r="P12" s="703"/>
      <c r="Q12" s="700">
        <f t="shared" si="1"/>
        <v>0</v>
      </c>
      <c r="R12" s="700"/>
      <c r="S12" s="700"/>
      <c r="T12" s="700"/>
      <c r="U12" s="700"/>
      <c r="V12" s="700"/>
      <c r="W12" s="702" t="e">
        <f t="shared" si="0"/>
        <v>#DIV/0!</v>
      </c>
      <c r="X12" s="693"/>
    </row>
    <row r="13" spans="1:26" ht="28.5" customHeight="1">
      <c r="A13" s="698" t="s">
        <v>636</v>
      </c>
      <c r="B13" s="699" t="s">
        <v>213</v>
      </c>
      <c r="C13" s="700">
        <f>150000+500000+500000</f>
        <v>1150000</v>
      </c>
      <c r="D13" s="700"/>
      <c r="E13" s="700"/>
      <c r="F13" s="700"/>
      <c r="G13" s="700"/>
      <c r="H13" s="700"/>
      <c r="I13" s="702"/>
      <c r="J13" s="700"/>
      <c r="K13" s="700"/>
      <c r="L13" s="700"/>
      <c r="M13" s="700"/>
      <c r="N13" s="700"/>
      <c r="O13" s="700"/>
      <c r="P13" s="703"/>
      <c r="Q13" s="700">
        <f t="shared" si="1"/>
        <v>1150000</v>
      </c>
      <c r="R13" s="700"/>
      <c r="S13" s="700"/>
      <c r="T13" s="700"/>
      <c r="U13" s="700"/>
      <c r="V13" s="700"/>
      <c r="W13" s="702" t="e">
        <f t="shared" si="0"/>
        <v>#DIV/0!</v>
      </c>
      <c r="X13" s="693"/>
      <c r="Z13" s="31"/>
    </row>
    <row r="14" spans="1:24" ht="32.25" customHeight="1">
      <c r="A14" s="698" t="s">
        <v>637</v>
      </c>
      <c r="B14" s="699" t="s">
        <v>213</v>
      </c>
      <c r="C14" s="700">
        <v>500000</v>
      </c>
      <c r="D14" s="700"/>
      <c r="E14" s="700"/>
      <c r="F14" s="700"/>
      <c r="G14" s="700"/>
      <c r="H14" s="700"/>
      <c r="I14" s="702"/>
      <c r="J14" s="700"/>
      <c r="K14" s="700"/>
      <c r="L14" s="700"/>
      <c r="M14" s="700"/>
      <c r="N14" s="700"/>
      <c r="O14" s="700"/>
      <c r="P14" s="703"/>
      <c r="Q14" s="700">
        <f t="shared" si="1"/>
        <v>500000</v>
      </c>
      <c r="R14" s="700"/>
      <c r="S14" s="700"/>
      <c r="T14" s="700"/>
      <c r="U14" s="700"/>
      <c r="V14" s="700"/>
      <c r="W14" s="702" t="e">
        <f t="shared" si="0"/>
        <v>#DIV/0!</v>
      </c>
      <c r="X14" s="693"/>
    </row>
    <row r="15" spans="1:24" ht="33" customHeight="1">
      <c r="A15" s="698" t="s">
        <v>638</v>
      </c>
      <c r="B15" s="699" t="s">
        <v>213</v>
      </c>
      <c r="C15" s="705">
        <v>530000</v>
      </c>
      <c r="D15" s="705"/>
      <c r="E15" s="705"/>
      <c r="F15" s="705"/>
      <c r="G15" s="705"/>
      <c r="H15" s="705"/>
      <c r="I15" s="702"/>
      <c r="J15" s="705"/>
      <c r="K15" s="705"/>
      <c r="L15" s="705"/>
      <c r="M15" s="705"/>
      <c r="N15" s="705"/>
      <c r="O15" s="705"/>
      <c r="P15" s="703"/>
      <c r="Q15" s="700">
        <f t="shared" si="1"/>
        <v>530000</v>
      </c>
      <c r="R15" s="705"/>
      <c r="S15" s="705"/>
      <c r="T15" s="705"/>
      <c r="U15" s="705"/>
      <c r="V15" s="705"/>
      <c r="W15" s="702" t="e">
        <f t="shared" si="0"/>
        <v>#DIV/0!</v>
      </c>
      <c r="X15" s="693"/>
    </row>
    <row r="16" spans="1:24" ht="33" customHeight="1" thickBot="1">
      <c r="A16" s="698" t="s">
        <v>639</v>
      </c>
      <c r="B16" s="699" t="s">
        <v>214</v>
      </c>
      <c r="C16" s="705">
        <v>245952</v>
      </c>
      <c r="D16" s="705"/>
      <c r="E16" s="705"/>
      <c r="F16" s="705"/>
      <c r="G16" s="705"/>
      <c r="H16" s="705"/>
      <c r="I16" s="703"/>
      <c r="J16" s="705">
        <v>143640</v>
      </c>
      <c r="K16" s="705"/>
      <c r="L16" s="705"/>
      <c r="M16" s="705"/>
      <c r="N16" s="705"/>
      <c r="O16" s="705"/>
      <c r="P16" s="703"/>
      <c r="Q16" s="700">
        <f t="shared" si="1"/>
        <v>102312</v>
      </c>
      <c r="R16" s="705"/>
      <c r="S16" s="705"/>
      <c r="T16" s="705"/>
      <c r="U16" s="705"/>
      <c r="V16" s="705"/>
      <c r="W16" s="964"/>
      <c r="X16" s="693"/>
    </row>
    <row r="17" spans="1:24" ht="33" customHeight="1" hidden="1" thickBot="1">
      <c r="A17" s="989" t="s">
        <v>525</v>
      </c>
      <c r="B17" s="990" t="s">
        <v>214</v>
      </c>
      <c r="C17" s="991"/>
      <c r="D17" s="991"/>
      <c r="E17" s="991"/>
      <c r="F17" s="991"/>
      <c r="G17" s="991"/>
      <c r="H17" s="991"/>
      <c r="I17" s="992"/>
      <c r="J17" s="991"/>
      <c r="K17" s="991"/>
      <c r="L17" s="991"/>
      <c r="M17" s="991"/>
      <c r="N17" s="991"/>
      <c r="O17" s="991"/>
      <c r="P17" s="992"/>
      <c r="Q17" s="705"/>
      <c r="R17" s="705"/>
      <c r="S17" s="705"/>
      <c r="T17" s="705"/>
      <c r="U17" s="705"/>
      <c r="V17" s="991"/>
      <c r="W17" s="964"/>
      <c r="X17" s="693"/>
    </row>
    <row r="18" spans="1:24" ht="33" customHeight="1" hidden="1">
      <c r="A18" s="698" t="s">
        <v>546</v>
      </c>
      <c r="B18" s="699" t="s">
        <v>214</v>
      </c>
      <c r="C18" s="705"/>
      <c r="D18" s="705"/>
      <c r="E18" s="705"/>
      <c r="F18" s="705"/>
      <c r="G18" s="705"/>
      <c r="H18" s="705"/>
      <c r="I18" s="703"/>
      <c r="J18" s="705"/>
      <c r="K18" s="705"/>
      <c r="L18" s="705"/>
      <c r="M18" s="705"/>
      <c r="N18" s="705"/>
      <c r="O18" s="705"/>
      <c r="P18" s="703"/>
      <c r="Q18" s="705"/>
      <c r="R18" s="705"/>
      <c r="S18" s="705"/>
      <c r="T18" s="705"/>
      <c r="U18" s="705"/>
      <c r="V18" s="705"/>
      <c r="W18" s="964"/>
      <c r="X18" s="995"/>
    </row>
    <row r="19" spans="1:24" ht="33" customHeight="1" hidden="1">
      <c r="A19" s="1103" t="s">
        <v>525</v>
      </c>
      <c r="B19" s="1104" t="s">
        <v>214</v>
      </c>
      <c r="C19" s="1105"/>
      <c r="D19" s="1105"/>
      <c r="E19" s="1105"/>
      <c r="F19" s="1105"/>
      <c r="G19" s="1105"/>
      <c r="H19" s="1105"/>
      <c r="I19" s="1106"/>
      <c r="J19" s="1105"/>
      <c r="K19" s="1105"/>
      <c r="L19" s="1105"/>
      <c r="M19" s="1105"/>
      <c r="N19" s="1105"/>
      <c r="O19" s="1105"/>
      <c r="P19" s="1106"/>
      <c r="Q19" s="1105"/>
      <c r="R19" s="1105"/>
      <c r="S19" s="1105"/>
      <c r="T19" s="1105"/>
      <c r="U19" s="1105"/>
      <c r="V19" s="1105"/>
      <c r="W19" s="964"/>
      <c r="X19" s="995"/>
    </row>
    <row r="20" spans="1:24" ht="33" customHeight="1" hidden="1" thickBot="1">
      <c r="A20" s="989" t="s">
        <v>603</v>
      </c>
      <c r="B20" s="990" t="s">
        <v>214</v>
      </c>
      <c r="C20" s="991"/>
      <c r="D20" s="991"/>
      <c r="E20" s="991"/>
      <c r="F20" s="991"/>
      <c r="G20" s="991"/>
      <c r="H20" s="991"/>
      <c r="I20" s="992"/>
      <c r="J20" s="991"/>
      <c r="K20" s="991"/>
      <c r="L20" s="991"/>
      <c r="M20" s="991"/>
      <c r="N20" s="991"/>
      <c r="O20" s="991"/>
      <c r="P20" s="992"/>
      <c r="Q20" s="991"/>
      <c r="R20" s="991"/>
      <c r="S20" s="991"/>
      <c r="T20" s="991"/>
      <c r="U20" s="991"/>
      <c r="V20" s="991"/>
      <c r="W20" s="964"/>
      <c r="X20" s="995"/>
    </row>
    <row r="21" spans="1:24" ht="39" customHeight="1" thickBot="1" thickTop="1">
      <c r="A21" s="706" t="s">
        <v>21</v>
      </c>
      <c r="B21" s="707"/>
      <c r="C21" s="708">
        <f>SUM(C10:C18)</f>
        <v>3025952</v>
      </c>
      <c r="D21" s="708">
        <f>SUM(D10:D18)</f>
        <v>0</v>
      </c>
      <c r="E21" s="708">
        <f>SUM(E10:E18)</f>
        <v>0</v>
      </c>
      <c r="F21" s="708">
        <f>SUM(F10:F18)</f>
        <v>0</v>
      </c>
      <c r="G21" s="708">
        <f>SUM(G10:G18)</f>
        <v>0</v>
      </c>
      <c r="H21" s="708">
        <f>SUM(H10:H20)</f>
        <v>0</v>
      </c>
      <c r="I21" s="708">
        <f aca="true" t="shared" si="2" ref="I21:N21">SUM(I10:I18)</f>
        <v>0</v>
      </c>
      <c r="J21" s="708">
        <f t="shared" si="2"/>
        <v>143640</v>
      </c>
      <c r="K21" s="708">
        <f t="shared" si="2"/>
        <v>0</v>
      </c>
      <c r="L21" s="708">
        <f t="shared" si="2"/>
        <v>0</v>
      </c>
      <c r="M21" s="708">
        <f t="shared" si="2"/>
        <v>0</v>
      </c>
      <c r="N21" s="708">
        <f t="shared" si="2"/>
        <v>0</v>
      </c>
      <c r="O21" s="708">
        <f>SUM(O10:P20)</f>
        <v>0</v>
      </c>
      <c r="P21" s="708">
        <f aca="true" t="shared" si="3" ref="P21:U21">SUM(P10:P18)</f>
        <v>0</v>
      </c>
      <c r="Q21" s="708">
        <f>SUM(Q10:Q18)</f>
        <v>2882312</v>
      </c>
      <c r="R21" s="708">
        <f t="shared" si="3"/>
        <v>0</v>
      </c>
      <c r="S21" s="708">
        <f t="shared" si="3"/>
        <v>0</v>
      </c>
      <c r="T21" s="708">
        <f t="shared" si="3"/>
        <v>0</v>
      </c>
      <c r="U21" s="708">
        <f t="shared" si="3"/>
        <v>0</v>
      </c>
      <c r="V21" s="708">
        <f>SUM(V10:V20)</f>
        <v>0</v>
      </c>
      <c r="W21" s="709" t="e">
        <f>U21/R21</f>
        <v>#DIV/0!</v>
      </c>
      <c r="X21" s="995"/>
    </row>
    <row r="22" spans="1:24" ht="19.5" customHeight="1">
      <c r="A22" s="710"/>
      <c r="B22" s="710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V22" s="31"/>
      <c r="X22" s="712"/>
    </row>
    <row r="23" spans="1:17" ht="66" customHeight="1" hidden="1" thickBot="1">
      <c r="A23" s="1291" t="s">
        <v>414</v>
      </c>
      <c r="B23" s="1291"/>
      <c r="C23" s="1291"/>
      <c r="D23" s="1291"/>
      <c r="E23" s="1291"/>
      <c r="F23" s="1291"/>
      <c r="G23" s="1291"/>
      <c r="H23" s="1291"/>
      <c r="I23" s="1291"/>
      <c r="J23" s="1291"/>
      <c r="K23" s="1291"/>
      <c r="L23" s="1291"/>
      <c r="M23" s="1291"/>
      <c r="N23" s="1291"/>
      <c r="O23" s="1291"/>
      <c r="P23" s="1291"/>
      <c r="Q23" s="1291"/>
    </row>
    <row r="24" spans="1:24" ht="19.5" customHeight="1" hidden="1">
      <c r="A24" s="1292" t="s">
        <v>410</v>
      </c>
      <c r="B24" s="1295" t="s">
        <v>411</v>
      </c>
      <c r="C24" s="1298" t="s">
        <v>5</v>
      </c>
      <c r="D24" s="1299"/>
      <c r="E24" s="1299"/>
      <c r="F24" s="1299"/>
      <c r="G24" s="1299"/>
      <c r="H24" s="1299"/>
      <c r="I24" s="1300"/>
      <c r="J24" s="1298" t="s">
        <v>412</v>
      </c>
      <c r="K24" s="1299"/>
      <c r="L24" s="1299"/>
      <c r="M24" s="1299"/>
      <c r="N24" s="1299"/>
      <c r="O24" s="1299"/>
      <c r="P24" s="1300"/>
      <c r="Q24" s="1298" t="s">
        <v>27</v>
      </c>
      <c r="R24" s="1299"/>
      <c r="S24" s="1299"/>
      <c r="T24" s="1299"/>
      <c r="U24" s="1299"/>
      <c r="V24" s="1299"/>
      <c r="W24" s="1307"/>
      <c r="X24" s="693"/>
    </row>
    <row r="25" spans="1:24" s="714" customFormat="1" ht="19.5" customHeight="1" hidden="1">
      <c r="A25" s="1293"/>
      <c r="B25" s="1296"/>
      <c r="C25" s="1301"/>
      <c r="D25" s="1302"/>
      <c r="E25" s="1302"/>
      <c r="F25" s="1302"/>
      <c r="G25" s="1302"/>
      <c r="H25" s="1302"/>
      <c r="I25" s="1303"/>
      <c r="J25" s="1301"/>
      <c r="K25" s="1302"/>
      <c r="L25" s="1302"/>
      <c r="M25" s="1302"/>
      <c r="N25" s="1302"/>
      <c r="O25" s="1302"/>
      <c r="P25" s="1303"/>
      <c r="Q25" s="1301"/>
      <c r="R25" s="1302"/>
      <c r="S25" s="1302"/>
      <c r="T25" s="1302"/>
      <c r="U25" s="1302"/>
      <c r="V25" s="1302"/>
      <c r="W25" s="1308"/>
      <c r="X25" s="713"/>
    </row>
    <row r="26" spans="1:24" s="714" customFormat="1" ht="19.5" customHeight="1" hidden="1" thickBot="1">
      <c r="A26" s="1294"/>
      <c r="B26" s="1297"/>
      <c r="C26" s="1304"/>
      <c r="D26" s="1305"/>
      <c r="E26" s="1305"/>
      <c r="F26" s="1305"/>
      <c r="G26" s="1305"/>
      <c r="H26" s="1305"/>
      <c r="I26" s="1306"/>
      <c r="J26" s="1304"/>
      <c r="K26" s="1305"/>
      <c r="L26" s="1305"/>
      <c r="M26" s="1305"/>
      <c r="N26" s="1305"/>
      <c r="O26" s="1305"/>
      <c r="P26" s="1306"/>
      <c r="Q26" s="1304"/>
      <c r="R26" s="1305"/>
      <c r="S26" s="1305"/>
      <c r="T26" s="1305"/>
      <c r="U26" s="1305"/>
      <c r="V26" s="1305"/>
      <c r="W26" s="1309"/>
      <c r="X26" s="713"/>
    </row>
    <row r="27" spans="1:24" s="714" customFormat="1" ht="57.75" customHeight="1" hidden="1" thickTop="1">
      <c r="A27" s="715"/>
      <c r="B27" s="716"/>
      <c r="C27" s="696" t="s">
        <v>68</v>
      </c>
      <c r="D27" s="696" t="s">
        <v>237</v>
      </c>
      <c r="E27" s="696" t="s">
        <v>240</v>
      </c>
      <c r="F27" s="695" t="s">
        <v>243</v>
      </c>
      <c r="G27" s="696" t="s">
        <v>259</v>
      </c>
      <c r="H27" s="696" t="s">
        <v>265</v>
      </c>
      <c r="I27" s="696" t="s">
        <v>247</v>
      </c>
      <c r="J27" s="696" t="s">
        <v>68</v>
      </c>
      <c r="K27" s="696" t="s">
        <v>237</v>
      </c>
      <c r="L27" s="696" t="s">
        <v>240</v>
      </c>
      <c r="M27" s="695" t="s">
        <v>243</v>
      </c>
      <c r="N27" s="696" t="s">
        <v>259</v>
      </c>
      <c r="O27" s="696" t="s">
        <v>265</v>
      </c>
      <c r="P27" s="696" t="s">
        <v>247</v>
      </c>
      <c r="Q27" s="696" t="s">
        <v>68</v>
      </c>
      <c r="R27" s="696" t="s">
        <v>237</v>
      </c>
      <c r="S27" s="696" t="s">
        <v>240</v>
      </c>
      <c r="T27" s="696" t="s">
        <v>243</v>
      </c>
      <c r="U27" s="696" t="s">
        <v>259</v>
      </c>
      <c r="V27" s="696" t="s">
        <v>265</v>
      </c>
      <c r="W27" s="697" t="s">
        <v>247</v>
      </c>
      <c r="X27" s="713"/>
    </row>
    <row r="28" spans="1:24" s="714" customFormat="1" ht="34.5" customHeight="1" hidden="1">
      <c r="A28" s="717" t="s">
        <v>415</v>
      </c>
      <c r="B28" s="718" t="s">
        <v>214</v>
      </c>
      <c r="C28" s="720"/>
      <c r="D28" s="720"/>
      <c r="E28" s="720"/>
      <c r="F28" s="720"/>
      <c r="G28" s="720"/>
      <c r="H28" s="720"/>
      <c r="I28" s="702"/>
      <c r="J28" s="720"/>
      <c r="K28" s="720"/>
      <c r="L28" s="720"/>
      <c r="M28" s="720"/>
      <c r="N28" s="720"/>
      <c r="O28" s="719"/>
      <c r="P28" s="702"/>
      <c r="Q28" s="720"/>
      <c r="R28" s="720"/>
      <c r="S28" s="720"/>
      <c r="T28" s="720"/>
      <c r="U28" s="719"/>
      <c r="V28" s="719"/>
      <c r="W28" s="702" t="e">
        <f>U28/R28</f>
        <v>#DIV/0!</v>
      </c>
      <c r="X28" s="713"/>
    </row>
    <row r="29" spans="1:24" s="714" customFormat="1" ht="15" hidden="1">
      <c r="A29" s="721" t="s">
        <v>416</v>
      </c>
      <c r="B29" s="722" t="s">
        <v>214</v>
      </c>
      <c r="C29" s="720"/>
      <c r="D29" s="720"/>
      <c r="E29" s="720"/>
      <c r="F29" s="720"/>
      <c r="G29" s="720"/>
      <c r="H29" s="720"/>
      <c r="I29" s="702"/>
      <c r="J29" s="720"/>
      <c r="K29" s="720"/>
      <c r="L29" s="720"/>
      <c r="M29" s="720"/>
      <c r="N29" s="720"/>
      <c r="O29" s="719"/>
      <c r="P29" s="702"/>
      <c r="Q29" s="719"/>
      <c r="R29" s="719"/>
      <c r="S29" s="719"/>
      <c r="T29" s="720"/>
      <c r="U29" s="720"/>
      <c r="V29" s="720"/>
      <c r="W29" s="702" t="e">
        <f>U29/R29</f>
        <v>#DIV/0!</v>
      </c>
      <c r="X29" s="713"/>
    </row>
    <row r="30" spans="1:24" s="714" customFormat="1" ht="30.75" customHeight="1" hidden="1">
      <c r="A30" s="721" t="s">
        <v>417</v>
      </c>
      <c r="B30" s="722" t="s">
        <v>214</v>
      </c>
      <c r="C30" s="720"/>
      <c r="D30" s="720"/>
      <c r="E30" s="720"/>
      <c r="F30" s="720"/>
      <c r="G30" s="720"/>
      <c r="H30" s="720"/>
      <c r="I30" s="702"/>
      <c r="J30" s="720"/>
      <c r="K30" s="720"/>
      <c r="L30" s="720"/>
      <c r="M30" s="720"/>
      <c r="N30" s="720"/>
      <c r="O30" s="719"/>
      <c r="P30" s="702"/>
      <c r="Q30" s="719"/>
      <c r="R30" s="719"/>
      <c r="S30" s="719"/>
      <c r="T30" s="720"/>
      <c r="U30" s="720"/>
      <c r="V30" s="720"/>
      <c r="W30" s="702" t="e">
        <f>U30/R30</f>
        <v>#DIV/0!</v>
      </c>
      <c r="X30" s="713"/>
    </row>
    <row r="31" spans="1:24" s="714" customFormat="1" ht="31.5" customHeight="1" hidden="1" thickBot="1">
      <c r="A31" s="721" t="s">
        <v>418</v>
      </c>
      <c r="B31" s="722" t="s">
        <v>214</v>
      </c>
      <c r="C31" s="720"/>
      <c r="D31" s="720"/>
      <c r="E31" s="720"/>
      <c r="F31" s="720"/>
      <c r="G31" s="720"/>
      <c r="H31" s="720"/>
      <c r="I31" s="702"/>
      <c r="J31" s="720"/>
      <c r="K31" s="720"/>
      <c r="L31" s="720"/>
      <c r="M31" s="720"/>
      <c r="N31" s="720"/>
      <c r="O31" s="720"/>
      <c r="P31" s="702"/>
      <c r="Q31" s="719"/>
      <c r="R31" s="719"/>
      <c r="S31" s="719"/>
      <c r="T31" s="720"/>
      <c r="U31" s="720"/>
      <c r="V31" s="720"/>
      <c r="W31" s="702" t="e">
        <f>U31/R31</f>
        <v>#DIV/0!</v>
      </c>
      <c r="X31" s="713"/>
    </row>
    <row r="32" spans="1:24" s="714" customFormat="1" ht="31.5" customHeight="1" hidden="1">
      <c r="A32" s="721" t="s">
        <v>419</v>
      </c>
      <c r="B32" s="722" t="s">
        <v>214</v>
      </c>
      <c r="C32" s="705"/>
      <c r="D32" s="705"/>
      <c r="E32" s="705"/>
      <c r="F32" s="705"/>
      <c r="G32" s="705"/>
      <c r="H32" s="705"/>
      <c r="I32" s="704" t="e">
        <f>G32/E32</f>
        <v>#DIV/0!</v>
      </c>
      <c r="J32" s="705"/>
      <c r="K32" s="705"/>
      <c r="L32" s="705"/>
      <c r="M32" s="705"/>
      <c r="N32" s="705"/>
      <c r="O32" s="983"/>
      <c r="P32" s="704" t="e">
        <f>N32/L32</f>
        <v>#DIV/0!</v>
      </c>
      <c r="Q32" s="705"/>
      <c r="R32" s="705"/>
      <c r="S32" s="705"/>
      <c r="T32" s="705"/>
      <c r="U32" s="705">
        <f>G32-N32</f>
        <v>0</v>
      </c>
      <c r="V32" s="983"/>
      <c r="W32" s="704" t="e">
        <f>U32/S32</f>
        <v>#DIV/0!</v>
      </c>
      <c r="X32" s="713"/>
    </row>
    <row r="33" spans="1:24" s="714" customFormat="1" ht="27.75" customHeight="1" hidden="1">
      <c r="A33" s="721" t="s">
        <v>420</v>
      </c>
      <c r="B33" s="722" t="s">
        <v>214</v>
      </c>
      <c r="C33" s="705"/>
      <c r="D33" s="705"/>
      <c r="E33" s="705"/>
      <c r="F33" s="705"/>
      <c r="G33" s="705"/>
      <c r="H33" s="705"/>
      <c r="I33" s="704">
        <v>0</v>
      </c>
      <c r="J33" s="705"/>
      <c r="K33" s="705"/>
      <c r="L33" s="705"/>
      <c r="M33" s="705"/>
      <c r="N33" s="705"/>
      <c r="O33" s="983"/>
      <c r="P33" s="704">
        <v>0</v>
      </c>
      <c r="Q33" s="705"/>
      <c r="R33" s="705"/>
      <c r="S33" s="705"/>
      <c r="T33" s="705"/>
      <c r="U33" s="705">
        <f>G33-N33</f>
        <v>0</v>
      </c>
      <c r="V33" s="983"/>
      <c r="W33" s="704">
        <v>0</v>
      </c>
      <c r="X33" s="713"/>
    </row>
    <row r="34" spans="1:24" ht="33" customHeight="1" hidden="1" thickBot="1">
      <c r="A34" s="723" t="s">
        <v>421</v>
      </c>
      <c r="B34" s="724" t="s">
        <v>214</v>
      </c>
      <c r="C34" s="725"/>
      <c r="D34" s="725"/>
      <c r="E34" s="725"/>
      <c r="F34" s="725"/>
      <c r="G34" s="725"/>
      <c r="H34" s="725"/>
      <c r="I34" s="704">
        <v>0</v>
      </c>
      <c r="J34" s="725"/>
      <c r="K34" s="725"/>
      <c r="L34" s="725"/>
      <c r="M34" s="725"/>
      <c r="N34" s="725"/>
      <c r="O34" s="984"/>
      <c r="P34" s="704">
        <v>0</v>
      </c>
      <c r="Q34" s="725"/>
      <c r="R34" s="725"/>
      <c r="S34" s="725"/>
      <c r="T34" s="725"/>
      <c r="U34" s="725">
        <f>G34-N34</f>
        <v>0</v>
      </c>
      <c r="V34" s="984"/>
      <c r="W34" s="704">
        <v>0</v>
      </c>
      <c r="X34" s="693"/>
    </row>
    <row r="35" spans="1:24" ht="33" customHeight="1" hidden="1" thickBot="1" thickTop="1">
      <c r="A35" s="726"/>
      <c r="B35" s="727"/>
      <c r="C35" s="728"/>
      <c r="D35" s="728"/>
      <c r="E35" s="728"/>
      <c r="F35" s="728"/>
      <c r="G35" s="728"/>
      <c r="H35" s="728"/>
      <c r="I35" s="704">
        <v>0</v>
      </c>
      <c r="J35" s="728"/>
      <c r="K35" s="728"/>
      <c r="L35" s="728"/>
      <c r="M35" s="728"/>
      <c r="N35" s="728"/>
      <c r="O35" s="985"/>
      <c r="P35" s="704">
        <v>0</v>
      </c>
      <c r="Q35" s="728"/>
      <c r="R35" s="728"/>
      <c r="S35" s="728"/>
      <c r="T35" s="728"/>
      <c r="U35" s="728">
        <f>G35-N35</f>
        <v>0</v>
      </c>
      <c r="V35" s="985"/>
      <c r="W35" s="704">
        <v>0</v>
      </c>
      <c r="X35" s="693"/>
    </row>
    <row r="36" spans="1:24" ht="33" customHeight="1" hidden="1" thickBot="1" thickTop="1">
      <c r="A36" s="706" t="s">
        <v>21</v>
      </c>
      <c r="B36" s="707"/>
      <c r="C36" s="708">
        <f aca="true" t="shared" si="4" ref="C36:H36">SUM(C28:C34)</f>
        <v>0</v>
      </c>
      <c r="D36" s="708">
        <f t="shared" si="4"/>
        <v>0</v>
      </c>
      <c r="E36" s="708">
        <f t="shared" si="4"/>
        <v>0</v>
      </c>
      <c r="F36" s="708">
        <f t="shared" si="4"/>
        <v>0</v>
      </c>
      <c r="G36" s="708">
        <f t="shared" si="4"/>
        <v>0</v>
      </c>
      <c r="H36" s="708">
        <f t="shared" si="4"/>
        <v>0</v>
      </c>
      <c r="I36" s="709" t="e">
        <f>G36/D36</f>
        <v>#DIV/0!</v>
      </c>
      <c r="J36" s="708">
        <f aca="true" t="shared" si="5" ref="J36:O36">SUM(J28:J34)</f>
        <v>0</v>
      </c>
      <c r="K36" s="708">
        <f t="shared" si="5"/>
        <v>0</v>
      </c>
      <c r="L36" s="708">
        <f t="shared" si="5"/>
        <v>0</v>
      </c>
      <c r="M36" s="708">
        <f t="shared" si="5"/>
        <v>0</v>
      </c>
      <c r="N36" s="708">
        <f t="shared" si="5"/>
        <v>0</v>
      </c>
      <c r="O36" s="708">
        <f t="shared" si="5"/>
        <v>0</v>
      </c>
      <c r="P36" s="709" t="e">
        <f>N36/K36</f>
        <v>#DIV/0!</v>
      </c>
      <c r="Q36" s="708">
        <f aca="true" t="shared" si="6" ref="Q36:V36">SUM(Q28:Q34)</f>
        <v>0</v>
      </c>
      <c r="R36" s="708">
        <f t="shared" si="6"/>
        <v>0</v>
      </c>
      <c r="S36" s="708">
        <f t="shared" si="6"/>
        <v>0</v>
      </c>
      <c r="T36" s="708">
        <f t="shared" si="6"/>
        <v>0</v>
      </c>
      <c r="U36" s="708">
        <f t="shared" si="6"/>
        <v>0</v>
      </c>
      <c r="V36" s="708">
        <f t="shared" si="6"/>
        <v>0</v>
      </c>
      <c r="W36" s="709" t="e">
        <f>U36/R36</f>
        <v>#DIV/0!</v>
      </c>
      <c r="X36" s="693"/>
    </row>
    <row r="39" ht="12.75">
      <c r="K39" s="729"/>
    </row>
    <row r="40" ht="12.75">
      <c r="K40" s="729"/>
    </row>
    <row r="41" ht="12.75">
      <c r="K41" s="729"/>
    </row>
    <row r="42" ht="12.75">
      <c r="K42" s="729"/>
    </row>
  </sheetData>
  <sheetProtection/>
  <mergeCells count="15">
    <mergeCell ref="J1:Q1"/>
    <mergeCell ref="A2:Q2"/>
    <mergeCell ref="A3:Q3"/>
    <mergeCell ref="A4:Q4"/>
    <mergeCell ref="A6:A8"/>
    <mergeCell ref="B6:B8"/>
    <mergeCell ref="C6:I8"/>
    <mergeCell ref="J6:P8"/>
    <mergeCell ref="Q6:W8"/>
    <mergeCell ref="A23:Q23"/>
    <mergeCell ref="A24:A26"/>
    <mergeCell ref="B24:B26"/>
    <mergeCell ref="C24:I26"/>
    <mergeCell ref="J24:P26"/>
    <mergeCell ref="Q24:W2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8"/>
  <sheetViews>
    <sheetView zoomScale="70" zoomScaleNormal="70" workbookViewId="0" topLeftCell="A1">
      <selection activeCell="A4" sqref="A4:V4"/>
    </sheetView>
  </sheetViews>
  <sheetFormatPr defaultColWidth="9.140625" defaultRowHeight="12.75"/>
  <cols>
    <col min="1" max="1" width="53.00390625" style="327" customWidth="1"/>
    <col min="2" max="2" width="17.140625" style="16" bestFit="1" customWidth="1"/>
    <col min="3" max="3" width="17.140625" style="16" hidden="1" customWidth="1"/>
    <col min="4" max="5" width="16.421875" style="16" hidden="1" customWidth="1"/>
    <col min="6" max="6" width="15.8515625" style="16" hidden="1" customWidth="1"/>
    <col min="7" max="8" width="16.00390625" style="16" hidden="1" customWidth="1"/>
    <col min="9" max="9" width="17.140625" style="16" customWidth="1"/>
    <col min="10" max="10" width="15.57421875" style="16" hidden="1" customWidth="1"/>
    <col min="11" max="11" width="15.7109375" style="16" hidden="1" customWidth="1"/>
    <col min="12" max="12" width="15.00390625" style="16" hidden="1" customWidth="1"/>
    <col min="13" max="13" width="17.421875" style="16" hidden="1" customWidth="1"/>
    <col min="14" max="14" width="17.28125" style="16" hidden="1" customWidth="1"/>
    <col min="15" max="15" width="14.57421875" style="16" hidden="1" customWidth="1"/>
    <col min="16" max="16" width="13.421875" style="16" hidden="1" customWidth="1"/>
    <col min="17" max="17" width="16.7109375" style="16" customWidth="1"/>
    <col min="18" max="18" width="8.421875" style="16" hidden="1" customWidth="1"/>
    <col min="19" max="19" width="9.28125" style="16" hidden="1" customWidth="1"/>
    <col min="20" max="20" width="11.7109375" style="16" hidden="1" customWidth="1"/>
    <col min="21" max="21" width="11.57421875" style="16" hidden="1" customWidth="1"/>
    <col min="22" max="22" width="17.57421875" style="16" customWidth="1"/>
    <col min="23" max="23" width="13.8515625" style="16" hidden="1" customWidth="1"/>
    <col min="24" max="24" width="14.8515625" style="16" hidden="1" customWidth="1"/>
    <col min="25" max="25" width="14.421875" style="16" hidden="1" customWidth="1"/>
    <col min="26" max="26" width="14.7109375" style="16" hidden="1" customWidth="1"/>
    <col min="27" max="27" width="14.421875" style="16" hidden="1" customWidth="1"/>
    <col min="28" max="28" width="14.00390625" style="16" hidden="1" customWidth="1"/>
    <col min="29" max="29" width="9.140625" style="16" customWidth="1"/>
    <col min="30" max="16384" width="9.140625" style="16" customWidth="1"/>
  </cols>
  <sheetData>
    <row r="1" spans="17:22" ht="12.75" customHeight="1">
      <c r="Q1" s="1329" t="s">
        <v>203</v>
      </c>
      <c r="R1" s="1329"/>
      <c r="S1" s="1329"/>
      <c r="T1" s="1329"/>
      <c r="U1" s="1329"/>
      <c r="V1" s="1329"/>
    </row>
    <row r="2" spans="1:22" ht="19.5">
      <c r="A2" s="1330" t="s">
        <v>594</v>
      </c>
      <c r="B2" s="1330"/>
      <c r="C2" s="1330"/>
      <c r="D2" s="1330"/>
      <c r="E2" s="1330"/>
      <c r="F2" s="1330"/>
      <c r="G2" s="1330"/>
      <c r="H2" s="1330"/>
      <c r="I2" s="1330"/>
      <c r="J2" s="1330"/>
      <c r="K2" s="1330"/>
      <c r="L2" s="1330"/>
      <c r="M2" s="1330"/>
      <c r="N2" s="1330"/>
      <c r="O2" s="1330"/>
      <c r="P2" s="1330"/>
      <c r="Q2" s="1330"/>
      <c r="R2" s="1330"/>
      <c r="S2" s="1330"/>
      <c r="T2" s="1330"/>
      <c r="U2" s="1330"/>
      <c r="V2" s="1330"/>
    </row>
    <row r="3" spans="1:22" ht="15.75">
      <c r="A3" s="1331" t="s">
        <v>616</v>
      </c>
      <c r="B3" s="1331"/>
      <c r="C3" s="1331"/>
      <c r="D3" s="1331"/>
      <c r="E3" s="1331"/>
      <c r="F3" s="1331"/>
      <c r="G3" s="1331"/>
      <c r="H3" s="1331"/>
      <c r="I3" s="1331"/>
      <c r="J3" s="1331"/>
      <c r="K3" s="1331"/>
      <c r="L3" s="1331"/>
      <c r="M3" s="1331"/>
      <c r="N3" s="1331"/>
      <c r="O3" s="1331"/>
      <c r="P3" s="1331"/>
      <c r="Q3" s="1331"/>
      <c r="R3" s="1331"/>
      <c r="S3" s="1331"/>
      <c r="T3" s="1331"/>
      <c r="U3" s="1331"/>
      <c r="V3" s="1331"/>
    </row>
    <row r="4" spans="1:22" ht="14.25">
      <c r="A4" s="1332" t="s">
        <v>197</v>
      </c>
      <c r="B4" s="1332"/>
      <c r="C4" s="1332"/>
      <c r="D4" s="1332"/>
      <c r="E4" s="1332"/>
      <c r="F4" s="1332"/>
      <c r="G4" s="1332"/>
      <c r="H4" s="1332"/>
      <c r="I4" s="1332"/>
      <c r="J4" s="1332"/>
      <c r="K4" s="1332"/>
      <c r="L4" s="1332"/>
      <c r="M4" s="1332"/>
      <c r="N4" s="1332"/>
      <c r="O4" s="1332"/>
      <c r="P4" s="1332"/>
      <c r="Q4" s="1332"/>
      <c r="R4" s="1332"/>
      <c r="S4" s="1332"/>
      <c r="T4" s="1332"/>
      <c r="U4" s="1332"/>
      <c r="V4" s="1332"/>
    </row>
    <row r="5" spans="1:22" ht="14.25">
      <c r="A5" s="1059"/>
      <c r="B5" s="1059"/>
      <c r="C5" s="1059"/>
      <c r="D5" s="1059"/>
      <c r="E5" s="1059"/>
      <c r="F5" s="1059"/>
      <c r="G5" s="1059"/>
      <c r="H5" s="1059"/>
      <c r="I5" s="1059"/>
      <c r="J5" s="1059"/>
      <c r="K5" s="1059"/>
      <c r="L5" s="1059"/>
      <c r="M5" s="1059"/>
      <c r="N5" s="1059"/>
      <c r="O5" s="1110">
        <f>SUM(O11,O21)</f>
        <v>6427638</v>
      </c>
      <c r="P5" s="1059"/>
      <c r="Q5" s="1059"/>
      <c r="R5" s="1059"/>
      <c r="S5" s="1059"/>
      <c r="T5" s="1059"/>
      <c r="U5" s="1059"/>
      <c r="V5" s="1059"/>
    </row>
    <row r="6" spans="1:22" ht="18.75" thickBot="1">
      <c r="A6" s="1065" t="s">
        <v>595</v>
      </c>
      <c r="V6" s="12" t="s">
        <v>536</v>
      </c>
    </row>
    <row r="7" spans="1:29" ht="24.75" customHeight="1">
      <c r="A7" s="1316" t="s">
        <v>22</v>
      </c>
      <c r="B7" s="1318" t="s">
        <v>23</v>
      </c>
      <c r="C7" s="1319"/>
      <c r="D7" s="1319"/>
      <c r="E7" s="1319"/>
      <c r="F7" s="1319"/>
      <c r="G7" s="1319"/>
      <c r="H7" s="1319"/>
      <c r="I7" s="1319"/>
      <c r="J7" s="1319"/>
      <c r="K7" s="1319"/>
      <c r="L7" s="1319"/>
      <c r="M7" s="1319"/>
      <c r="N7" s="1319"/>
      <c r="O7" s="1319"/>
      <c r="P7" s="1319"/>
      <c r="Q7" s="1320" t="s">
        <v>24</v>
      </c>
      <c r="R7" s="1321"/>
      <c r="S7" s="1321"/>
      <c r="T7" s="1321"/>
      <c r="U7" s="1321"/>
      <c r="V7" s="1321"/>
      <c r="W7" s="1321"/>
      <c r="X7" s="1321"/>
      <c r="Y7" s="1321"/>
      <c r="Z7" s="1321"/>
      <c r="AA7" s="1318"/>
      <c r="AB7" s="1322"/>
      <c r="AC7" s="576"/>
    </row>
    <row r="8" spans="1:29" ht="24.75" customHeight="1">
      <c r="A8" s="1317"/>
      <c r="B8" s="1323" t="s">
        <v>66</v>
      </c>
      <c r="C8" s="1324"/>
      <c r="D8" s="1324"/>
      <c r="E8" s="1324"/>
      <c r="F8" s="1324"/>
      <c r="G8" s="1324"/>
      <c r="H8" s="1325"/>
      <c r="I8" s="1323" t="s">
        <v>67</v>
      </c>
      <c r="J8" s="1324"/>
      <c r="K8" s="1324"/>
      <c r="L8" s="1324"/>
      <c r="M8" s="1324"/>
      <c r="N8" s="1324"/>
      <c r="O8" s="1324"/>
      <c r="P8" s="1324"/>
      <c r="Q8" s="1326" t="s">
        <v>66</v>
      </c>
      <c r="R8" s="1327"/>
      <c r="S8" s="1327"/>
      <c r="T8" s="1327"/>
      <c r="U8" s="1327"/>
      <c r="V8" s="1327" t="s">
        <v>67</v>
      </c>
      <c r="W8" s="1327"/>
      <c r="X8" s="1327"/>
      <c r="Y8" s="1327"/>
      <c r="Z8" s="1327"/>
      <c r="AA8" s="1323"/>
      <c r="AB8" s="1328"/>
      <c r="AC8" s="576"/>
    </row>
    <row r="9" spans="1:29" ht="42" customHeight="1" hidden="1">
      <c r="A9" s="317"/>
      <c r="B9" s="318" t="s">
        <v>238</v>
      </c>
      <c r="C9" s="318" t="s">
        <v>236</v>
      </c>
      <c r="D9" s="578" t="s">
        <v>241</v>
      </c>
      <c r="E9" s="318" t="s">
        <v>244</v>
      </c>
      <c r="F9" s="318" t="s">
        <v>524</v>
      </c>
      <c r="G9" s="318" t="s">
        <v>529</v>
      </c>
      <c r="H9" s="318" t="s">
        <v>247</v>
      </c>
      <c r="I9" s="318" t="s">
        <v>238</v>
      </c>
      <c r="J9" s="947" t="s">
        <v>236</v>
      </c>
      <c r="K9" s="952" t="s">
        <v>241</v>
      </c>
      <c r="L9" s="953" t="s">
        <v>244</v>
      </c>
      <c r="M9" s="318" t="s">
        <v>524</v>
      </c>
      <c r="N9" s="318" t="s">
        <v>529</v>
      </c>
      <c r="O9" s="987" t="s">
        <v>433</v>
      </c>
      <c r="P9" s="953" t="s">
        <v>247</v>
      </c>
      <c r="Q9" s="948" t="s">
        <v>238</v>
      </c>
      <c r="R9" s="318" t="s">
        <v>236</v>
      </c>
      <c r="S9" s="578" t="s">
        <v>241</v>
      </c>
      <c r="T9" s="318" t="s">
        <v>244</v>
      </c>
      <c r="U9" s="318" t="s">
        <v>524</v>
      </c>
      <c r="V9" s="318" t="s">
        <v>238</v>
      </c>
      <c r="W9" s="318" t="s">
        <v>236</v>
      </c>
      <c r="X9" s="578" t="s">
        <v>241</v>
      </c>
      <c r="Y9" s="318" t="s">
        <v>244</v>
      </c>
      <c r="Z9" s="318" t="s">
        <v>524</v>
      </c>
      <c r="AA9" s="318" t="s">
        <v>529</v>
      </c>
      <c r="AB9" s="318" t="s">
        <v>247</v>
      </c>
      <c r="AC9" s="576"/>
    </row>
    <row r="10" spans="1:29" ht="18" hidden="1">
      <c r="A10" s="48" t="s">
        <v>508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406"/>
      <c r="P10" s="830"/>
      <c r="Q10" s="408"/>
      <c r="R10" s="53"/>
      <c r="S10" s="53"/>
      <c r="T10" s="53"/>
      <c r="U10" s="53"/>
      <c r="V10" s="55"/>
      <c r="W10" s="55"/>
      <c r="X10" s="55"/>
      <c r="Y10" s="55"/>
      <c r="Z10" s="55"/>
      <c r="AA10" s="407"/>
      <c r="AB10" s="82"/>
      <c r="AC10" s="576"/>
    </row>
    <row r="11" spans="1:29" ht="18">
      <c r="A11" s="48" t="s">
        <v>640</v>
      </c>
      <c r="B11" s="52"/>
      <c r="C11" s="52"/>
      <c r="D11" s="52"/>
      <c r="E11" s="52"/>
      <c r="F11" s="52"/>
      <c r="G11" s="52"/>
      <c r="H11" s="52"/>
      <c r="I11" s="52">
        <v>4300000</v>
      </c>
      <c r="J11" s="52"/>
      <c r="K11" s="52"/>
      <c r="L11" s="52"/>
      <c r="M11" s="52"/>
      <c r="N11" s="52"/>
      <c r="O11" s="1109">
        <v>5081638</v>
      </c>
      <c r="P11" s="830"/>
      <c r="Q11" s="408"/>
      <c r="R11" s="53"/>
      <c r="S11" s="53"/>
      <c r="T11" s="53"/>
      <c r="U11" s="53"/>
      <c r="V11" s="55"/>
      <c r="W11" s="55"/>
      <c r="X11" s="55"/>
      <c r="Y11" s="55"/>
      <c r="Z11" s="55"/>
      <c r="AA11" s="55"/>
      <c r="AB11" s="82"/>
      <c r="AC11" s="576"/>
    </row>
    <row r="12" spans="1:29" ht="18">
      <c r="A12" s="48" t="s">
        <v>641</v>
      </c>
      <c r="B12" s="52"/>
      <c r="C12" s="52"/>
      <c r="D12" s="52"/>
      <c r="E12" s="52"/>
      <c r="F12" s="52"/>
      <c r="G12" s="52"/>
      <c r="H12" s="52"/>
      <c r="I12" s="52">
        <v>1000000</v>
      </c>
      <c r="J12" s="52"/>
      <c r="K12" s="52"/>
      <c r="L12" s="52"/>
      <c r="M12" s="52"/>
      <c r="N12" s="52"/>
      <c r="O12" s="1109"/>
      <c r="P12" s="830"/>
      <c r="Q12" s="408"/>
      <c r="R12" s="53"/>
      <c r="S12" s="53"/>
      <c r="T12" s="53"/>
      <c r="U12" s="53"/>
      <c r="V12" s="55"/>
      <c r="W12" s="55"/>
      <c r="X12" s="55"/>
      <c r="Y12" s="55"/>
      <c r="Z12" s="55"/>
      <c r="AA12" s="55"/>
      <c r="AB12" s="82"/>
      <c r="AC12" s="576"/>
    </row>
    <row r="13" spans="1:29" ht="18">
      <c r="A13" s="48" t="s">
        <v>642</v>
      </c>
      <c r="B13" s="52"/>
      <c r="C13" s="52"/>
      <c r="D13" s="52"/>
      <c r="E13" s="52"/>
      <c r="F13" s="52"/>
      <c r="G13" s="52"/>
      <c r="H13" s="52"/>
      <c r="I13" s="52">
        <v>1200000</v>
      </c>
      <c r="J13" s="52"/>
      <c r="K13" s="52"/>
      <c r="L13" s="52"/>
      <c r="M13" s="52"/>
      <c r="N13" s="52"/>
      <c r="O13" s="1109"/>
      <c r="P13" s="830"/>
      <c r="Q13" s="408"/>
      <c r="R13" s="53"/>
      <c r="S13" s="53"/>
      <c r="T13" s="53"/>
      <c r="U13" s="53"/>
      <c r="V13" s="55"/>
      <c r="W13" s="55"/>
      <c r="X13" s="55"/>
      <c r="Y13" s="55"/>
      <c r="Z13" s="55"/>
      <c r="AA13" s="55"/>
      <c r="AB13" s="82"/>
      <c r="AC13" s="576"/>
    </row>
    <row r="14" spans="1:29" ht="18" hidden="1">
      <c r="A14" s="48" t="s">
        <v>379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406"/>
      <c r="P14" s="406"/>
      <c r="Q14" s="408"/>
      <c r="R14" s="53"/>
      <c r="S14" s="53"/>
      <c r="T14" s="53"/>
      <c r="U14" s="53"/>
      <c r="V14" s="55"/>
      <c r="W14" s="55"/>
      <c r="X14" s="55"/>
      <c r="Y14" s="55"/>
      <c r="Z14" s="55"/>
      <c r="AA14" s="55"/>
      <c r="AB14" s="82"/>
      <c r="AC14" s="576"/>
    </row>
    <row r="15" spans="1:29" ht="18">
      <c r="A15" s="49" t="s">
        <v>224</v>
      </c>
      <c r="B15" s="52"/>
      <c r="C15" s="52"/>
      <c r="D15" s="52"/>
      <c r="E15" s="52"/>
      <c r="F15" s="52"/>
      <c r="G15" s="52"/>
      <c r="H15" s="52"/>
      <c r="I15" s="52">
        <v>90000</v>
      </c>
      <c r="J15" s="52"/>
      <c r="K15" s="52"/>
      <c r="L15" s="52"/>
      <c r="M15" s="52"/>
      <c r="N15" s="52"/>
      <c r="O15" s="406">
        <v>165000</v>
      </c>
      <c r="P15" s="830"/>
      <c r="Q15" s="408"/>
      <c r="R15" s="53"/>
      <c r="S15" s="53"/>
      <c r="T15" s="53"/>
      <c r="U15" s="53"/>
      <c r="V15" s="55"/>
      <c r="W15" s="55"/>
      <c r="X15" s="55"/>
      <c r="Y15" s="55"/>
      <c r="Z15" s="55"/>
      <c r="AA15" s="55"/>
      <c r="AB15" s="82"/>
      <c r="AC15" s="576"/>
    </row>
    <row r="16" spans="1:29" ht="18" hidden="1">
      <c r="A16" s="49" t="s">
        <v>225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406"/>
      <c r="P16" s="830"/>
      <c r="Q16" s="408"/>
      <c r="R16" s="53"/>
      <c r="S16" s="53"/>
      <c r="T16" s="53"/>
      <c r="U16" s="53"/>
      <c r="V16" s="55"/>
      <c r="W16" s="55"/>
      <c r="X16" s="55"/>
      <c r="Y16" s="55"/>
      <c r="Z16" s="55"/>
      <c r="AA16" s="55"/>
      <c r="AB16" s="82"/>
      <c r="AC16" s="576"/>
    </row>
    <row r="17" spans="1:29" ht="18">
      <c r="A17" s="49" t="s">
        <v>226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406"/>
      <c r="P17" s="830"/>
      <c r="Q17" s="408"/>
      <c r="R17" s="53"/>
      <c r="S17" s="53"/>
      <c r="T17" s="53"/>
      <c r="U17" s="53"/>
      <c r="V17" s="55">
        <v>3000000</v>
      </c>
      <c r="W17" s="55"/>
      <c r="X17" s="55"/>
      <c r="Y17" s="55"/>
      <c r="Z17" s="55"/>
      <c r="AA17" s="55"/>
      <c r="AB17" s="830" t="e">
        <f>Z17/Y17</f>
        <v>#DIV/0!</v>
      </c>
      <c r="AC17" s="576"/>
    </row>
    <row r="18" spans="1:29" ht="18" hidden="1">
      <c r="A18" s="49" t="s">
        <v>231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406"/>
      <c r="P18" s="830"/>
      <c r="Q18" s="408"/>
      <c r="R18" s="53"/>
      <c r="S18" s="53"/>
      <c r="T18" s="53"/>
      <c r="U18" s="53"/>
      <c r="V18" s="55"/>
      <c r="W18" s="55"/>
      <c r="X18" s="55"/>
      <c r="Y18" s="55"/>
      <c r="Z18" s="55"/>
      <c r="AA18" s="55"/>
      <c r="AB18" s="830" t="e">
        <f>Z18/Y18</f>
        <v>#DIV/0!</v>
      </c>
      <c r="AC18" s="576"/>
    </row>
    <row r="19" spans="1:29" ht="33" customHeight="1">
      <c r="A19" s="49" t="s">
        <v>609</v>
      </c>
      <c r="B19" s="52"/>
      <c r="C19" s="52"/>
      <c r="D19" s="52"/>
      <c r="E19" s="52"/>
      <c r="F19" s="52"/>
      <c r="G19" s="52"/>
      <c r="H19" s="52"/>
      <c r="I19" s="52">
        <f>4100530+240495</f>
        <v>4341025</v>
      </c>
      <c r="J19" s="52"/>
      <c r="K19" s="52"/>
      <c r="L19" s="52"/>
      <c r="M19" s="52"/>
      <c r="N19" s="52">
        <f>SUM(N20:N41)</f>
        <v>0</v>
      </c>
      <c r="O19" s="52">
        <f>SUM(O20:O41)</f>
        <v>2420000</v>
      </c>
      <c r="P19" s="830"/>
      <c r="Q19" s="409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830" t="e">
        <f>Z19/Y19</f>
        <v>#DIV/0!</v>
      </c>
      <c r="AC19" s="576"/>
    </row>
    <row r="20" spans="1:29" ht="17.25" customHeight="1" hidden="1">
      <c r="A20" s="653" t="s">
        <v>380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406"/>
      <c r="P20" s="406"/>
      <c r="Q20" s="409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82"/>
      <c r="AC20" s="576"/>
    </row>
    <row r="21" spans="1:29" ht="17.25" customHeight="1" hidden="1">
      <c r="A21" s="653" t="s">
        <v>381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406">
        <v>1346000</v>
      </c>
      <c r="P21" s="830"/>
      <c r="Q21" s="409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82"/>
      <c r="AC21" s="954"/>
    </row>
    <row r="22" spans="1:29" ht="17.25" customHeight="1" hidden="1">
      <c r="A22" s="653" t="s">
        <v>382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406"/>
      <c r="P22" s="830"/>
      <c r="Q22" s="409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82"/>
      <c r="AC22" s="576"/>
    </row>
    <row r="23" spans="1:29" ht="17.25" customHeight="1" hidden="1">
      <c r="A23" s="653" t="s">
        <v>383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406"/>
      <c r="P23" s="830"/>
      <c r="Q23" s="409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82"/>
      <c r="AC23" s="576"/>
    </row>
    <row r="24" spans="1:29" ht="17.25" customHeight="1" hidden="1">
      <c r="A24" s="653" t="s">
        <v>385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406">
        <v>244000</v>
      </c>
      <c r="P24" s="830"/>
      <c r="Q24" s="409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82"/>
      <c r="AC24" s="576"/>
    </row>
    <row r="25" spans="1:29" ht="17.25" customHeight="1" hidden="1">
      <c r="A25" s="653" t="s">
        <v>518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406">
        <v>70000</v>
      </c>
      <c r="P25" s="830"/>
      <c r="Q25" s="409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82"/>
      <c r="AC25" s="576"/>
    </row>
    <row r="26" spans="1:29" ht="17.25" customHeight="1" hidden="1">
      <c r="A26" s="653" t="s">
        <v>391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406">
        <v>120000</v>
      </c>
      <c r="P26" s="830"/>
      <c r="Q26" s="409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82"/>
      <c r="AC26" s="576"/>
    </row>
    <row r="27" spans="1:29" ht="17.25" customHeight="1" hidden="1">
      <c r="A27" s="653" t="s">
        <v>608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406">
        <v>80000</v>
      </c>
      <c r="P27" s="830"/>
      <c r="Q27" s="409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82"/>
      <c r="AC27" s="576"/>
    </row>
    <row r="28" spans="1:29" ht="17.25" customHeight="1" hidden="1">
      <c r="A28" s="653" t="s">
        <v>386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06">
        <v>36000</v>
      </c>
      <c r="P28" s="830"/>
      <c r="Q28" s="409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82"/>
      <c r="AC28" s="576"/>
    </row>
    <row r="29" spans="1:29" ht="17.25" customHeight="1" hidden="1">
      <c r="A29" s="653" t="s">
        <v>514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06">
        <v>194000</v>
      </c>
      <c r="P29" s="830"/>
      <c r="Q29" s="409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82"/>
      <c r="AC29" s="576"/>
    </row>
    <row r="30" spans="1:29" ht="17.25" customHeight="1" hidden="1">
      <c r="A30" s="653" t="s">
        <v>387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406"/>
      <c r="P30" s="830"/>
      <c r="Q30" s="409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82"/>
      <c r="AC30" s="576"/>
    </row>
    <row r="31" spans="1:29" ht="17.25" customHeight="1" hidden="1">
      <c r="A31" s="653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406"/>
      <c r="P31" s="830"/>
      <c r="Q31" s="409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82"/>
      <c r="AC31" s="576"/>
    </row>
    <row r="32" spans="1:29" ht="17.25" customHeight="1" hidden="1">
      <c r="A32" s="653" t="s">
        <v>388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406">
        <v>100000</v>
      </c>
      <c r="P32" s="830"/>
      <c r="Q32" s="409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82"/>
      <c r="AC32" s="576"/>
    </row>
    <row r="33" spans="1:29" ht="17.25" customHeight="1" hidden="1">
      <c r="A33" s="653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406"/>
      <c r="P33" s="830"/>
      <c r="Q33" s="409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82"/>
      <c r="AC33" s="576"/>
    </row>
    <row r="34" spans="1:29" ht="17.25" customHeight="1" hidden="1">
      <c r="A34" s="653" t="s">
        <v>607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406">
        <v>80000</v>
      </c>
      <c r="P34" s="830"/>
      <c r="Q34" s="409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82"/>
      <c r="AC34" s="576"/>
    </row>
    <row r="35" spans="1:29" ht="17.25" customHeight="1" hidden="1">
      <c r="A35" s="653" t="s">
        <v>390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406">
        <v>20000</v>
      </c>
      <c r="P35" s="830"/>
      <c r="Q35" s="409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82"/>
      <c r="AC35" s="576"/>
    </row>
    <row r="36" spans="1:29" ht="17.25" customHeight="1" hidden="1">
      <c r="A36" s="653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406"/>
      <c r="P36" s="830"/>
      <c r="Q36" s="409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82"/>
      <c r="AC36" s="576"/>
    </row>
    <row r="37" spans="1:29" ht="17.25" customHeight="1" hidden="1">
      <c r="A37" s="653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406"/>
      <c r="P37" s="830"/>
      <c r="Q37" s="409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82"/>
      <c r="AC37" s="576"/>
    </row>
    <row r="38" spans="1:29" ht="17.25" customHeight="1" hidden="1">
      <c r="A38" s="653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406"/>
      <c r="P38" s="830"/>
      <c r="Q38" s="409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82"/>
      <c r="AC38" s="576"/>
    </row>
    <row r="39" spans="1:29" ht="17.25" customHeight="1" hidden="1">
      <c r="A39" s="653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406"/>
      <c r="P39" s="830"/>
      <c r="Q39" s="409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82"/>
      <c r="AC39" s="576"/>
    </row>
    <row r="40" spans="1:29" ht="17.25" customHeight="1" hidden="1">
      <c r="A40" s="653" t="s">
        <v>532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406">
        <v>130000</v>
      </c>
      <c r="P40" s="830"/>
      <c r="Q40" s="409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82"/>
      <c r="AC40" s="576"/>
    </row>
    <row r="41" spans="1:29" ht="17.25" customHeight="1" hidden="1">
      <c r="A41" s="653" t="s">
        <v>517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830"/>
      <c r="Q41" s="409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82"/>
      <c r="AC41" s="576"/>
    </row>
    <row r="42" spans="1:29" ht="17.25" customHeight="1" hidden="1">
      <c r="A42" s="49" t="s">
        <v>610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>
        <f>SUM(O43:O45)</f>
        <v>170000</v>
      </c>
      <c r="P42" s="830"/>
      <c r="Q42" s="409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82"/>
      <c r="AC42" s="576"/>
    </row>
    <row r="43" spans="1:29" ht="17.25" customHeight="1" hidden="1">
      <c r="A43" s="653" t="s">
        <v>380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>
        <v>10000</v>
      </c>
      <c r="P43" s="830"/>
      <c r="Q43" s="409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82"/>
      <c r="AC43" s="954"/>
    </row>
    <row r="44" spans="1:29" ht="17.25" customHeight="1" hidden="1">
      <c r="A44" s="653" t="s">
        <v>606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>
        <v>100000</v>
      </c>
      <c r="P44" s="830"/>
      <c r="Q44" s="409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82"/>
      <c r="AC44" s="576"/>
    </row>
    <row r="45" spans="1:29" ht="17.25" customHeight="1" hidden="1">
      <c r="A45" s="653" t="s">
        <v>389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>
        <v>60000</v>
      </c>
      <c r="P45" s="830"/>
      <c r="Q45" s="409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82"/>
      <c r="AC45" s="576"/>
    </row>
    <row r="46" spans="1:29" ht="17.25" customHeight="1" hidden="1">
      <c r="A46" s="653" t="s">
        <v>515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406"/>
      <c r="P46" s="830"/>
      <c r="Q46" s="409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82"/>
      <c r="AC46" s="576"/>
    </row>
    <row r="47" spans="1:29" ht="17.25" customHeight="1" hidden="1">
      <c r="A47" s="653" t="s">
        <v>516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406"/>
      <c r="P47" s="830"/>
      <c r="Q47" s="409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82"/>
      <c r="AC47" s="576"/>
    </row>
    <row r="48" spans="1:29" ht="17.25" customHeight="1">
      <c r="A48" s="49" t="s">
        <v>384</v>
      </c>
      <c r="B48" s="52"/>
      <c r="C48" s="52"/>
      <c r="D48" s="52"/>
      <c r="E48" s="52"/>
      <c r="F48" s="52"/>
      <c r="G48" s="52"/>
      <c r="H48" s="52"/>
      <c r="I48" s="52">
        <v>200000</v>
      </c>
      <c r="J48" s="52"/>
      <c r="K48" s="52"/>
      <c r="L48" s="52"/>
      <c r="M48" s="52"/>
      <c r="N48" s="52"/>
      <c r="O48" s="406">
        <v>200000</v>
      </c>
      <c r="P48" s="830"/>
      <c r="Q48" s="409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82"/>
      <c r="AC48" s="576"/>
    </row>
    <row r="49" spans="1:29" ht="17.25" customHeight="1">
      <c r="A49" s="49" t="s">
        <v>382</v>
      </c>
      <c r="B49" s="52"/>
      <c r="C49" s="52"/>
      <c r="D49" s="52"/>
      <c r="E49" s="52"/>
      <c r="F49" s="52"/>
      <c r="G49" s="52"/>
      <c r="H49" s="52"/>
      <c r="I49" s="52">
        <v>300000</v>
      </c>
      <c r="J49" s="52"/>
      <c r="K49" s="52"/>
      <c r="L49" s="52"/>
      <c r="M49" s="52"/>
      <c r="N49" s="52"/>
      <c r="O49" s="406">
        <v>300000</v>
      </c>
      <c r="P49" s="830"/>
      <c r="Q49" s="409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82"/>
      <c r="AC49" s="576"/>
    </row>
    <row r="50" spans="1:29" ht="17.25" customHeight="1" hidden="1">
      <c r="A50" s="49" t="s">
        <v>516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406">
        <v>10000</v>
      </c>
      <c r="P50" s="830"/>
      <c r="Q50" s="409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82"/>
      <c r="AC50" s="576"/>
    </row>
    <row r="51" spans="1:29" ht="17.25" customHeight="1" hidden="1">
      <c r="A51" s="49" t="s">
        <v>590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406">
        <v>30000</v>
      </c>
      <c r="P51" s="830"/>
      <c r="Q51" s="409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82"/>
      <c r="AC51" s="576"/>
    </row>
    <row r="52" spans="1:29" ht="17.25" customHeight="1" hidden="1">
      <c r="A52" s="49" t="s">
        <v>591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406">
        <v>200000</v>
      </c>
      <c r="P52" s="830"/>
      <c r="Q52" s="409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82"/>
      <c r="AC52" s="576"/>
    </row>
    <row r="53" spans="1:29" ht="17.25" customHeight="1" hidden="1">
      <c r="A53" s="49" t="s">
        <v>531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406">
        <v>12480</v>
      </c>
      <c r="P53" s="406"/>
      <c r="Q53" s="409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82"/>
      <c r="AC53" s="576"/>
    </row>
    <row r="54" spans="1:29" ht="17.25" customHeight="1" hidden="1">
      <c r="A54" s="49" t="s">
        <v>532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406">
        <v>200000</v>
      </c>
      <c r="P54" s="406"/>
      <c r="Q54" s="409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82"/>
      <c r="AC54" s="576"/>
    </row>
    <row r="55" spans="1:29" ht="17.25" customHeight="1" hidden="1">
      <c r="A55" s="49" t="s">
        <v>392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406"/>
      <c r="P55" s="830"/>
      <c r="Q55" s="409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82"/>
      <c r="AC55" s="576"/>
    </row>
    <row r="56" spans="1:29" ht="17.25" customHeight="1" hidden="1">
      <c r="A56" s="49" t="s">
        <v>384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406"/>
      <c r="P56" s="830"/>
      <c r="Q56" s="409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82"/>
      <c r="AC56" s="576"/>
    </row>
    <row r="57" spans="1:29" s="19" customFormat="1" ht="18" hidden="1">
      <c r="A57" s="49" t="s">
        <v>227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406"/>
      <c r="P57" s="830"/>
      <c r="Q57" s="410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82"/>
      <c r="AC57" s="577"/>
    </row>
    <row r="58" spans="1:29" ht="18" hidden="1">
      <c r="A58" s="48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407"/>
      <c r="P58" s="830"/>
      <c r="Q58" s="410"/>
      <c r="R58" s="52"/>
      <c r="S58" s="52"/>
      <c r="T58" s="52"/>
      <c r="U58" s="52"/>
      <c r="V58" s="55"/>
      <c r="W58" s="55"/>
      <c r="X58" s="55"/>
      <c r="Y58" s="55"/>
      <c r="Z58" s="55"/>
      <c r="AA58" s="55"/>
      <c r="AB58" s="54"/>
      <c r="AC58" s="576"/>
    </row>
    <row r="59" spans="1:29" ht="18" hidden="1">
      <c r="A59" s="48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407"/>
      <c r="P59" s="830"/>
      <c r="Q59" s="410"/>
      <c r="R59" s="52"/>
      <c r="S59" s="52"/>
      <c r="T59" s="52"/>
      <c r="U59" s="52"/>
      <c r="V59" s="55"/>
      <c r="W59" s="55"/>
      <c r="X59" s="55"/>
      <c r="Y59" s="55"/>
      <c r="Z59" s="55"/>
      <c r="AA59" s="55"/>
      <c r="AB59" s="54"/>
      <c r="AC59" s="576"/>
    </row>
    <row r="60" spans="1:29" ht="23.25" customHeight="1" thickBot="1">
      <c r="A60" s="50" t="s">
        <v>1</v>
      </c>
      <c r="B60" s="56">
        <f aca="true" t="shared" si="0" ref="B60:K60">SUM(B10:B59)</f>
        <v>0</v>
      </c>
      <c r="C60" s="56">
        <f t="shared" si="0"/>
        <v>0</v>
      </c>
      <c r="D60" s="56">
        <f t="shared" si="0"/>
        <v>0</v>
      </c>
      <c r="E60" s="56">
        <f t="shared" si="0"/>
        <v>0</v>
      </c>
      <c r="F60" s="56">
        <f t="shared" si="0"/>
        <v>0</v>
      </c>
      <c r="G60" s="56">
        <f t="shared" si="0"/>
        <v>0</v>
      </c>
      <c r="H60" s="56">
        <f t="shared" si="0"/>
        <v>0</v>
      </c>
      <c r="I60" s="56">
        <f t="shared" si="0"/>
        <v>11431025</v>
      </c>
      <c r="J60" s="56">
        <f t="shared" si="0"/>
        <v>0</v>
      </c>
      <c r="K60" s="56">
        <f t="shared" si="0"/>
        <v>0</v>
      </c>
      <c r="L60" s="56">
        <f>SUM(L10:L19,L42,L48:L52)</f>
        <v>0</v>
      </c>
      <c r="M60" s="56">
        <f>SUM(M10:M19,M42,M48:M52)</f>
        <v>0</v>
      </c>
      <c r="N60" s="56">
        <f>SUM(N10:N19,N42,N48:N54)</f>
        <v>0</v>
      </c>
      <c r="O60" s="56">
        <f>SUM(O10:O19,O42,O48:O54)</f>
        <v>8789118</v>
      </c>
      <c r="P60" s="835" t="e">
        <f>M60/L60</f>
        <v>#DIV/0!</v>
      </c>
      <c r="Q60" s="832">
        <f aca="true" t="shared" si="1" ref="Q60:AB60">SUM(Q10:Q59)</f>
        <v>0</v>
      </c>
      <c r="R60" s="56">
        <f t="shared" si="1"/>
        <v>0</v>
      </c>
      <c r="S60" s="56">
        <f t="shared" si="1"/>
        <v>0</v>
      </c>
      <c r="T60" s="56">
        <f t="shared" si="1"/>
        <v>0</v>
      </c>
      <c r="U60" s="56">
        <f t="shared" si="1"/>
        <v>0</v>
      </c>
      <c r="V60" s="56">
        <f t="shared" si="1"/>
        <v>3000000</v>
      </c>
      <c r="W60" s="56">
        <f t="shared" si="1"/>
        <v>0</v>
      </c>
      <c r="X60" s="56">
        <f t="shared" si="1"/>
        <v>0</v>
      </c>
      <c r="Y60" s="56">
        <f t="shared" si="1"/>
        <v>0</v>
      </c>
      <c r="Z60" s="56">
        <f>SUM(Z10:Z59)</f>
        <v>0</v>
      </c>
      <c r="AA60" s="56">
        <f>SUM(AA10:AA59)</f>
        <v>0</v>
      </c>
      <c r="AB60" s="56" t="e">
        <f t="shared" si="1"/>
        <v>#DIV/0!</v>
      </c>
      <c r="AC60" s="831"/>
    </row>
    <row r="61" spans="1:28" ht="15">
      <c r="A61" s="47"/>
      <c r="B61" s="14"/>
      <c r="C61" s="14"/>
      <c r="D61" s="14"/>
      <c r="E61" s="14"/>
      <c r="F61" s="14"/>
      <c r="G61" s="14"/>
      <c r="H61" s="14"/>
      <c r="I61" s="302"/>
      <c r="J61" s="302"/>
      <c r="K61" s="302"/>
      <c r="L61" s="302"/>
      <c r="M61" s="1113"/>
      <c r="N61" s="302"/>
      <c r="O61" s="302"/>
      <c r="P61" s="302"/>
      <c r="Q61" s="302"/>
      <c r="R61" s="14"/>
      <c r="S61" s="14"/>
      <c r="T61" s="14"/>
      <c r="U61" s="14"/>
      <c r="V61" s="302"/>
      <c r="Z61" s="404"/>
      <c r="AA61" s="404"/>
      <c r="AB61" s="404"/>
    </row>
    <row r="62" spans="1:22" ht="14.25">
      <c r="A62" s="1315" t="s">
        <v>230</v>
      </c>
      <c r="B62" s="1315"/>
      <c r="C62" s="1315"/>
      <c r="D62" s="1315"/>
      <c r="E62" s="1315"/>
      <c r="F62" s="1315"/>
      <c r="G62" s="1315"/>
      <c r="H62" s="1315"/>
      <c r="I62" s="1315"/>
      <c r="J62" s="1315"/>
      <c r="K62" s="1315"/>
      <c r="L62" s="1315"/>
      <c r="M62" s="1315"/>
      <c r="N62" s="1315"/>
      <c r="O62" s="1315"/>
      <c r="P62" s="1315"/>
      <c r="Q62" s="1315"/>
      <c r="R62" s="1315"/>
      <c r="S62" s="1315"/>
      <c r="T62" s="1315"/>
      <c r="U62" s="1315"/>
      <c r="V62" s="1315"/>
    </row>
    <row r="63" ht="13.5" thickBot="1">
      <c r="V63" s="12"/>
    </row>
    <row r="64" spans="1:29" ht="29.25" customHeight="1">
      <c r="A64" s="1316" t="s">
        <v>229</v>
      </c>
      <c r="B64" s="1318" t="s">
        <v>23</v>
      </c>
      <c r="C64" s="1319"/>
      <c r="D64" s="1319"/>
      <c r="E64" s="1319"/>
      <c r="F64" s="1319"/>
      <c r="G64" s="1319"/>
      <c r="H64" s="1319"/>
      <c r="I64" s="1319"/>
      <c r="J64" s="1319"/>
      <c r="K64" s="1319"/>
      <c r="L64" s="1319"/>
      <c r="M64" s="1319"/>
      <c r="N64" s="1319"/>
      <c r="O64" s="1319"/>
      <c r="P64" s="1319"/>
      <c r="Q64" s="1320" t="s">
        <v>24</v>
      </c>
      <c r="R64" s="1321"/>
      <c r="S64" s="1321"/>
      <c r="T64" s="1321"/>
      <c r="U64" s="1321"/>
      <c r="V64" s="1321"/>
      <c r="W64" s="1321"/>
      <c r="X64" s="1321"/>
      <c r="Y64" s="1321"/>
      <c r="Z64" s="1321"/>
      <c r="AA64" s="1318"/>
      <c r="AB64" s="1322"/>
      <c r="AC64" s="576"/>
    </row>
    <row r="65" spans="1:29" ht="29.25" customHeight="1">
      <c r="A65" s="1317"/>
      <c r="B65" s="1323" t="s">
        <v>66</v>
      </c>
      <c r="C65" s="1324"/>
      <c r="D65" s="1324"/>
      <c r="E65" s="1324"/>
      <c r="F65" s="1324"/>
      <c r="G65" s="1324"/>
      <c r="H65" s="1325"/>
      <c r="I65" s="1323" t="s">
        <v>67</v>
      </c>
      <c r="J65" s="1324"/>
      <c r="K65" s="1324"/>
      <c r="L65" s="1324"/>
      <c r="M65" s="1324"/>
      <c r="N65" s="1324"/>
      <c r="O65" s="1324"/>
      <c r="P65" s="1324"/>
      <c r="Q65" s="1326" t="s">
        <v>66</v>
      </c>
      <c r="R65" s="1327"/>
      <c r="S65" s="1327"/>
      <c r="T65" s="1327"/>
      <c r="U65" s="1327"/>
      <c r="V65" s="1327" t="s">
        <v>67</v>
      </c>
      <c r="W65" s="1327"/>
      <c r="X65" s="1327"/>
      <c r="Y65" s="1327"/>
      <c r="Z65" s="1327"/>
      <c r="AA65" s="1323"/>
      <c r="AB65" s="1328"/>
      <c r="AC65" s="576"/>
    </row>
    <row r="66" spans="1:29" ht="29.25" customHeight="1" hidden="1">
      <c r="A66" s="317"/>
      <c r="B66" s="318" t="s">
        <v>238</v>
      </c>
      <c r="C66" s="318" t="s">
        <v>236</v>
      </c>
      <c r="D66" s="578" t="s">
        <v>241</v>
      </c>
      <c r="E66" s="318" t="s">
        <v>244</v>
      </c>
      <c r="F66" s="318" t="s">
        <v>524</v>
      </c>
      <c r="G66" s="318" t="s">
        <v>529</v>
      </c>
      <c r="H66" s="318" t="s">
        <v>247</v>
      </c>
      <c r="I66" s="318" t="s">
        <v>238</v>
      </c>
      <c r="J66" s="947" t="s">
        <v>236</v>
      </c>
      <c r="K66" s="952" t="s">
        <v>241</v>
      </c>
      <c r="L66" s="953" t="s">
        <v>244</v>
      </c>
      <c r="M66" s="318" t="s">
        <v>524</v>
      </c>
      <c r="N66" s="987" t="s">
        <v>529</v>
      </c>
      <c r="O66" s="987"/>
      <c r="P66" s="953" t="s">
        <v>247</v>
      </c>
      <c r="Q66" s="948" t="s">
        <v>238</v>
      </c>
      <c r="R66" s="318" t="s">
        <v>236</v>
      </c>
      <c r="S66" s="578" t="s">
        <v>241</v>
      </c>
      <c r="T66" s="318" t="s">
        <v>244</v>
      </c>
      <c r="U66" s="318" t="s">
        <v>433</v>
      </c>
      <c r="V66" s="318" t="s">
        <v>238</v>
      </c>
      <c r="W66" s="318" t="s">
        <v>236</v>
      </c>
      <c r="X66" s="578" t="s">
        <v>241</v>
      </c>
      <c r="Y66" s="318" t="s">
        <v>244</v>
      </c>
      <c r="Z66" s="318" t="s">
        <v>524</v>
      </c>
      <c r="AA66" s="987" t="s">
        <v>529</v>
      </c>
      <c r="AB66" s="318" t="s">
        <v>247</v>
      </c>
      <c r="AC66" s="576"/>
    </row>
    <row r="67" spans="1:29" ht="30.75">
      <c r="A67" s="48" t="s">
        <v>255</v>
      </c>
      <c r="B67" s="55">
        <v>348530</v>
      </c>
      <c r="C67" s="55"/>
      <c r="D67" s="55"/>
      <c r="E67" s="55"/>
      <c r="F67" s="55"/>
      <c r="G67" s="55"/>
      <c r="H67" s="830"/>
      <c r="I67" s="55"/>
      <c r="J67" s="55"/>
      <c r="K67" s="55"/>
      <c r="L67" s="55"/>
      <c r="M67" s="407"/>
      <c r="N67" s="407"/>
      <c r="O67" s="407"/>
      <c r="P67" s="407"/>
      <c r="Q67" s="410"/>
      <c r="R67" s="52"/>
      <c r="S67" s="52"/>
      <c r="T67" s="52"/>
      <c r="U67" s="52"/>
      <c r="V67" s="55"/>
      <c r="W67" s="55"/>
      <c r="X67" s="55"/>
      <c r="Y67" s="55"/>
      <c r="Z67" s="52"/>
      <c r="AA67" s="406"/>
      <c r="AB67" s="82"/>
      <c r="AC67" s="576"/>
    </row>
    <row r="68" spans="1:29" ht="18" hidden="1">
      <c r="A68" s="48" t="s">
        <v>530</v>
      </c>
      <c r="B68" s="83"/>
      <c r="C68" s="83"/>
      <c r="D68" s="83"/>
      <c r="E68" s="83"/>
      <c r="F68" s="83"/>
      <c r="G68" s="83"/>
      <c r="H68" s="830"/>
      <c r="I68" s="83"/>
      <c r="J68" s="83"/>
      <c r="K68" s="83"/>
      <c r="L68" s="83"/>
      <c r="M68" s="411"/>
      <c r="N68" s="1114"/>
      <c r="O68" s="1111">
        <v>6000</v>
      </c>
      <c r="P68" s="411"/>
      <c r="Q68" s="410"/>
      <c r="R68" s="52"/>
      <c r="S68" s="52"/>
      <c r="T68" s="52"/>
      <c r="U68" s="52"/>
      <c r="V68" s="55"/>
      <c r="W68" s="55"/>
      <c r="X68" s="55"/>
      <c r="Y68" s="55"/>
      <c r="Z68" s="52"/>
      <c r="AA68" s="406"/>
      <c r="AB68" s="82"/>
      <c r="AC68" s="576"/>
    </row>
    <row r="69" spans="1:29" ht="18" hidden="1">
      <c r="A69" s="84" t="s">
        <v>605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1115"/>
      <c r="O69" s="1112">
        <v>142093</v>
      </c>
      <c r="P69" s="830"/>
      <c r="Q69" s="410"/>
      <c r="R69" s="52"/>
      <c r="S69" s="52"/>
      <c r="T69" s="52"/>
      <c r="U69" s="52"/>
      <c r="V69" s="55"/>
      <c r="W69" s="55"/>
      <c r="X69" s="55"/>
      <c r="Y69" s="55"/>
      <c r="Z69" s="52"/>
      <c r="AA69" s="406"/>
      <c r="AB69" s="82"/>
      <c r="AC69" s="576"/>
    </row>
    <row r="70" spans="1:29" ht="18">
      <c r="A70" s="84" t="s">
        <v>604</v>
      </c>
      <c r="B70" s="83"/>
      <c r="C70" s="83"/>
      <c r="D70" s="83"/>
      <c r="E70" s="83"/>
      <c r="F70" s="83"/>
      <c r="G70" s="83"/>
      <c r="H70" s="83"/>
      <c r="I70" s="83">
        <v>868968</v>
      </c>
      <c r="J70" s="83"/>
      <c r="K70" s="83"/>
      <c r="L70" s="83"/>
      <c r="M70" s="83"/>
      <c r="N70" s="1115"/>
      <c r="O70" s="1112">
        <f>72414*4</f>
        <v>289656</v>
      </c>
      <c r="P70" s="830"/>
      <c r="Q70" s="410"/>
      <c r="R70" s="52"/>
      <c r="S70" s="52"/>
      <c r="T70" s="52"/>
      <c r="U70" s="52"/>
      <c r="V70" s="55"/>
      <c r="W70" s="55"/>
      <c r="X70" s="55"/>
      <c r="Y70" s="55"/>
      <c r="Z70" s="52"/>
      <c r="AA70" s="406"/>
      <c r="AB70" s="82"/>
      <c r="AC70" s="576"/>
    </row>
    <row r="71" spans="1:29" ht="18">
      <c r="A71" s="84" t="s">
        <v>643</v>
      </c>
      <c r="B71" s="83"/>
      <c r="C71" s="83"/>
      <c r="D71" s="83"/>
      <c r="E71" s="83"/>
      <c r="F71" s="83"/>
      <c r="G71" s="83"/>
      <c r="H71" s="83"/>
      <c r="I71" s="83">
        <v>308914</v>
      </c>
      <c r="J71" s="83"/>
      <c r="K71" s="83"/>
      <c r="L71" s="83"/>
      <c r="M71" s="83"/>
      <c r="N71" s="1115"/>
      <c r="O71" s="1112">
        <f>154458*2-1</f>
        <v>308915</v>
      </c>
      <c r="P71" s="830"/>
      <c r="Q71" s="410"/>
      <c r="R71" s="52"/>
      <c r="S71" s="52"/>
      <c r="T71" s="52"/>
      <c r="U71" s="52"/>
      <c r="V71" s="55"/>
      <c r="W71" s="55"/>
      <c r="X71" s="55"/>
      <c r="Y71" s="55"/>
      <c r="Z71" s="52"/>
      <c r="AA71" s="406"/>
      <c r="AB71" s="82"/>
      <c r="AC71" s="576"/>
    </row>
    <row r="72" spans="1:29" ht="18">
      <c r="A72" s="84" t="s">
        <v>644</v>
      </c>
      <c r="B72" s="83"/>
      <c r="C72" s="83"/>
      <c r="D72" s="83"/>
      <c r="E72" s="83"/>
      <c r="F72" s="83"/>
      <c r="G72" s="83"/>
      <c r="H72" s="83"/>
      <c r="I72" s="83">
        <v>53640</v>
      </c>
      <c r="J72" s="83"/>
      <c r="K72" s="83"/>
      <c r="L72" s="83"/>
      <c r="M72" s="83"/>
      <c r="N72" s="1115"/>
      <c r="O72" s="1112">
        <v>53620</v>
      </c>
      <c r="P72" s="830"/>
      <c r="Q72" s="410"/>
      <c r="R72" s="52"/>
      <c r="S72" s="52"/>
      <c r="T72" s="52"/>
      <c r="U72" s="52"/>
      <c r="V72" s="55"/>
      <c r="W72" s="55"/>
      <c r="X72" s="55"/>
      <c r="Y72" s="55"/>
      <c r="Z72" s="52"/>
      <c r="AA72" s="406"/>
      <c r="AB72" s="82"/>
      <c r="AC72" s="576"/>
    </row>
    <row r="73" spans="1:29" ht="18" hidden="1">
      <c r="A73" s="84" t="s">
        <v>232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411"/>
      <c r="P73" s="830"/>
      <c r="Q73" s="410"/>
      <c r="R73" s="52"/>
      <c r="S73" s="52"/>
      <c r="T73" s="52"/>
      <c r="U73" s="52"/>
      <c r="V73" s="55"/>
      <c r="W73" s="55"/>
      <c r="X73" s="55"/>
      <c r="Y73" s="55"/>
      <c r="Z73" s="52"/>
      <c r="AA73" s="406"/>
      <c r="AB73" s="82"/>
      <c r="AC73" s="576"/>
    </row>
    <row r="74" spans="1:29" ht="18">
      <c r="A74" s="84" t="s">
        <v>233</v>
      </c>
      <c r="B74" s="83"/>
      <c r="C74" s="83"/>
      <c r="D74" s="83"/>
      <c r="E74" s="83"/>
      <c r="F74" s="83"/>
      <c r="G74" s="83"/>
      <c r="H74" s="83"/>
      <c r="I74" s="83">
        <v>86670</v>
      </c>
      <c r="J74" s="83"/>
      <c r="K74" s="83"/>
      <c r="L74" s="83"/>
      <c r="M74" s="83"/>
      <c r="N74" s="83"/>
      <c r="O74" s="411"/>
      <c r="P74" s="830"/>
      <c r="Q74" s="410"/>
      <c r="R74" s="52"/>
      <c r="S74" s="52"/>
      <c r="T74" s="52"/>
      <c r="U74" s="52"/>
      <c r="V74" s="55"/>
      <c r="W74" s="55"/>
      <c r="X74" s="55"/>
      <c r="Y74" s="55"/>
      <c r="Z74" s="52"/>
      <c r="AA74" s="406"/>
      <c r="AB74" s="82"/>
      <c r="AC74" s="576"/>
    </row>
    <row r="75" spans="1:29" ht="18">
      <c r="A75" s="84" t="s">
        <v>234</v>
      </c>
      <c r="B75" s="83"/>
      <c r="C75" s="83"/>
      <c r="D75" s="83"/>
      <c r="E75" s="83"/>
      <c r="F75" s="83"/>
      <c r="G75" s="83"/>
      <c r="H75" s="83"/>
      <c r="I75" s="83">
        <v>54900</v>
      </c>
      <c r="J75" s="83"/>
      <c r="K75" s="83"/>
      <c r="L75" s="83"/>
      <c r="M75" s="83"/>
      <c r="N75" s="83"/>
      <c r="O75" s="411"/>
      <c r="P75" s="830"/>
      <c r="Q75" s="410"/>
      <c r="R75" s="52"/>
      <c r="S75" s="52"/>
      <c r="T75" s="52"/>
      <c r="U75" s="52"/>
      <c r="V75" s="55"/>
      <c r="W75" s="55"/>
      <c r="X75" s="55"/>
      <c r="Y75" s="55"/>
      <c r="Z75" s="52"/>
      <c r="AA75" s="406"/>
      <c r="AB75" s="82"/>
      <c r="AC75" s="576"/>
    </row>
    <row r="76" spans="1:29" ht="18" hidden="1">
      <c r="A76" s="84" t="s">
        <v>235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411"/>
      <c r="P76" s="830"/>
      <c r="Q76" s="410"/>
      <c r="R76" s="52"/>
      <c r="S76" s="52"/>
      <c r="T76" s="52"/>
      <c r="U76" s="52"/>
      <c r="V76" s="55"/>
      <c r="W76" s="55"/>
      <c r="X76" s="55"/>
      <c r="Y76" s="55"/>
      <c r="Z76" s="52"/>
      <c r="AA76" s="406"/>
      <c r="AB76" s="82"/>
      <c r="AC76" s="576"/>
    </row>
    <row r="77" spans="1:29" ht="30.75">
      <c r="A77" s="84" t="s">
        <v>645</v>
      </c>
      <c r="B77" s="83"/>
      <c r="C77" s="83"/>
      <c r="D77" s="83"/>
      <c r="E77" s="83"/>
      <c r="F77" s="83"/>
      <c r="G77" s="83"/>
      <c r="H77" s="83"/>
      <c r="I77" s="83">
        <f>241290+241380</f>
        <v>482670</v>
      </c>
      <c r="J77" s="83"/>
      <c r="K77" s="83"/>
      <c r="L77" s="83"/>
      <c r="M77" s="83"/>
      <c r="N77" s="83"/>
      <c r="O77" s="411"/>
      <c r="P77" s="830"/>
      <c r="Q77" s="410"/>
      <c r="R77" s="52"/>
      <c r="S77" s="52"/>
      <c r="T77" s="52"/>
      <c r="U77" s="52"/>
      <c r="V77" s="55"/>
      <c r="W77" s="55"/>
      <c r="X77" s="55"/>
      <c r="Y77" s="55"/>
      <c r="Z77" s="52"/>
      <c r="AA77" s="406"/>
      <c r="AB77" s="82"/>
      <c r="AC77" s="576"/>
    </row>
    <row r="78" spans="1:29" ht="39" customHeight="1">
      <c r="A78" s="84" t="s">
        <v>242</v>
      </c>
      <c r="B78" s="83">
        <v>117165825</v>
      </c>
      <c r="C78" s="83"/>
      <c r="D78" s="83"/>
      <c r="E78" s="83"/>
      <c r="F78" s="83"/>
      <c r="G78" s="83"/>
      <c r="H78" s="830"/>
      <c r="I78" s="83"/>
      <c r="J78" s="83"/>
      <c r="K78" s="83"/>
      <c r="L78" s="83"/>
      <c r="M78" s="83"/>
      <c r="N78" s="83"/>
      <c r="O78" s="411"/>
      <c r="P78" s="411"/>
      <c r="Q78" s="410"/>
      <c r="R78" s="52"/>
      <c r="S78" s="52"/>
      <c r="T78" s="52"/>
      <c r="U78" s="52"/>
      <c r="V78" s="55"/>
      <c r="W78" s="55"/>
      <c r="X78" s="55"/>
      <c r="Y78" s="55"/>
      <c r="Z78" s="52"/>
      <c r="AA78" s="406"/>
      <c r="AB78" s="82"/>
      <c r="AC78" s="576"/>
    </row>
    <row r="79" spans="1:29" ht="18">
      <c r="A79" s="84" t="s">
        <v>252</v>
      </c>
      <c r="B79" s="83"/>
      <c r="C79" s="83"/>
      <c r="D79" s="83"/>
      <c r="E79" s="83"/>
      <c r="F79" s="83"/>
      <c r="G79" s="83"/>
      <c r="H79" s="83"/>
      <c r="I79" s="83">
        <v>12000</v>
      </c>
      <c r="J79" s="83"/>
      <c r="K79" s="83"/>
      <c r="L79" s="83"/>
      <c r="M79" s="83"/>
      <c r="N79" s="83"/>
      <c r="O79" s="411"/>
      <c r="P79" s="411"/>
      <c r="Q79" s="410"/>
      <c r="R79" s="52"/>
      <c r="S79" s="52"/>
      <c r="T79" s="52"/>
      <c r="U79" s="52"/>
      <c r="V79" s="55"/>
      <c r="W79" s="55"/>
      <c r="X79" s="55"/>
      <c r="Y79" s="55"/>
      <c r="Z79" s="52"/>
      <c r="AA79" s="406"/>
      <c r="AB79" s="82"/>
      <c r="AC79" s="576"/>
    </row>
    <row r="80" spans="1:29" ht="18" hidden="1">
      <c r="A80" s="84" t="s">
        <v>253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411"/>
      <c r="P80" s="411"/>
      <c r="Q80" s="410"/>
      <c r="R80" s="52"/>
      <c r="S80" s="52"/>
      <c r="T80" s="52"/>
      <c r="U80" s="52"/>
      <c r="V80" s="55"/>
      <c r="W80" s="55"/>
      <c r="X80" s="55"/>
      <c r="Y80" s="55"/>
      <c r="Z80" s="52"/>
      <c r="AA80" s="406"/>
      <c r="AB80" s="82"/>
      <c r="AC80" s="576"/>
    </row>
    <row r="81" spans="1:29" ht="47.25" customHeight="1" hidden="1">
      <c r="A81" s="84" t="s">
        <v>254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411"/>
      <c r="P81" s="411"/>
      <c r="Q81" s="410"/>
      <c r="R81" s="52"/>
      <c r="S81" s="52"/>
      <c r="T81" s="52"/>
      <c r="U81" s="52"/>
      <c r="V81" s="55"/>
      <c r="W81" s="55"/>
      <c r="X81" s="55"/>
      <c r="Y81" s="55"/>
      <c r="Z81" s="52"/>
      <c r="AA81" s="406"/>
      <c r="AB81" s="82"/>
      <c r="AC81" s="576"/>
    </row>
    <row r="82" spans="1:29" ht="39" customHeight="1" hidden="1">
      <c r="A82" s="257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411"/>
      <c r="P82" s="411"/>
      <c r="Q82" s="410"/>
      <c r="R82" s="52"/>
      <c r="S82" s="52"/>
      <c r="T82" s="52"/>
      <c r="U82" s="52"/>
      <c r="V82" s="55"/>
      <c r="W82" s="55"/>
      <c r="X82" s="55"/>
      <c r="Y82" s="55"/>
      <c r="Z82" s="52"/>
      <c r="AA82" s="406"/>
      <c r="AB82" s="82"/>
      <c r="AC82" s="576"/>
    </row>
    <row r="83" spans="1:29" ht="39" customHeight="1" hidden="1">
      <c r="A83" s="257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411"/>
      <c r="P83" s="411"/>
      <c r="Q83" s="410"/>
      <c r="R83" s="52"/>
      <c r="S83" s="52"/>
      <c r="T83" s="52"/>
      <c r="U83" s="52"/>
      <c r="V83" s="55"/>
      <c r="W83" s="55"/>
      <c r="X83" s="55"/>
      <c r="Y83" s="55"/>
      <c r="Z83" s="52"/>
      <c r="AA83" s="406"/>
      <c r="AB83" s="82"/>
      <c r="AC83" s="576"/>
    </row>
    <row r="84" spans="1:29" ht="39" customHeight="1" hidden="1">
      <c r="A84" s="257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411"/>
      <c r="P84" s="411"/>
      <c r="Q84" s="410"/>
      <c r="R84" s="52"/>
      <c r="S84" s="52"/>
      <c r="T84" s="52"/>
      <c r="U84" s="52"/>
      <c r="V84" s="55"/>
      <c r="W84" s="55"/>
      <c r="X84" s="55"/>
      <c r="Y84" s="55"/>
      <c r="Z84" s="52"/>
      <c r="AA84" s="406"/>
      <c r="AB84" s="82"/>
      <c r="AC84" s="576"/>
    </row>
    <row r="85" spans="1:29" ht="39" customHeight="1" hidden="1">
      <c r="A85" s="257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411"/>
      <c r="P85" s="411"/>
      <c r="Q85" s="410"/>
      <c r="R85" s="52"/>
      <c r="S85" s="52"/>
      <c r="T85" s="52"/>
      <c r="U85" s="52"/>
      <c r="V85" s="55"/>
      <c r="W85" s="55"/>
      <c r="X85" s="55"/>
      <c r="Y85" s="55"/>
      <c r="Z85" s="52"/>
      <c r="AA85" s="406"/>
      <c r="AB85" s="82"/>
      <c r="AC85" s="576"/>
    </row>
    <row r="86" spans="1:29" ht="39" customHeight="1" hidden="1">
      <c r="A86" s="257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411"/>
      <c r="P86" s="411"/>
      <c r="Q86" s="410"/>
      <c r="R86" s="52"/>
      <c r="S86" s="52"/>
      <c r="T86" s="52"/>
      <c r="U86" s="52"/>
      <c r="V86" s="55"/>
      <c r="W86" s="55"/>
      <c r="X86" s="55"/>
      <c r="Y86" s="55"/>
      <c r="Z86" s="52"/>
      <c r="AA86" s="406"/>
      <c r="AB86" s="82"/>
      <c r="AC86" s="576"/>
    </row>
    <row r="87" spans="1:29" ht="39" customHeight="1" hidden="1">
      <c r="A87" s="257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411"/>
      <c r="P87" s="411"/>
      <c r="Q87" s="410"/>
      <c r="R87" s="52"/>
      <c r="S87" s="52"/>
      <c r="T87" s="52"/>
      <c r="U87" s="52"/>
      <c r="V87" s="55"/>
      <c r="W87" s="55"/>
      <c r="X87" s="55"/>
      <c r="Y87" s="55"/>
      <c r="Z87" s="52"/>
      <c r="AA87" s="406"/>
      <c r="AB87" s="82"/>
      <c r="AC87" s="576"/>
    </row>
    <row r="88" spans="1:29" s="15" customFormat="1" ht="27" customHeight="1" thickBot="1">
      <c r="A88" s="51" t="s">
        <v>1</v>
      </c>
      <c r="B88" s="57">
        <f aca="true" t="shared" si="2" ref="B88:G88">SUM(B67:B82)</f>
        <v>117514355</v>
      </c>
      <c r="C88" s="57">
        <f t="shared" si="2"/>
        <v>0</v>
      </c>
      <c r="D88" s="57">
        <f t="shared" si="2"/>
        <v>0</v>
      </c>
      <c r="E88" s="57">
        <f t="shared" si="2"/>
        <v>0</v>
      </c>
      <c r="F88" s="57">
        <f t="shared" si="2"/>
        <v>0</v>
      </c>
      <c r="G88" s="57">
        <f t="shared" si="2"/>
        <v>0</v>
      </c>
      <c r="H88" s="835" t="e">
        <f>F88/E88</f>
        <v>#DIV/0!</v>
      </c>
      <c r="I88" s="834">
        <f aca="true" t="shared" si="3" ref="I88:V88">SUM(I67:I82)</f>
        <v>1867762</v>
      </c>
      <c r="J88" s="834">
        <f>SUM(J67:J82)</f>
        <v>0</v>
      </c>
      <c r="K88" s="834">
        <f>SUM(K67:K82)</f>
        <v>0</v>
      </c>
      <c r="L88" s="834">
        <f>SUM(L67:L82)</f>
        <v>0</v>
      </c>
      <c r="M88" s="834">
        <f>SUM(M67:M82)</f>
        <v>0</v>
      </c>
      <c r="N88" s="834">
        <f>SUM(N67:N82)</f>
        <v>0</v>
      </c>
      <c r="O88" s="834"/>
      <c r="P88" s="835" t="e">
        <f>M88/L88</f>
        <v>#DIV/0!</v>
      </c>
      <c r="Q88" s="833">
        <f t="shared" si="3"/>
        <v>0</v>
      </c>
      <c r="R88" s="57">
        <f t="shared" si="3"/>
        <v>0</v>
      </c>
      <c r="S88" s="57">
        <f t="shared" si="3"/>
        <v>0</v>
      </c>
      <c r="T88" s="57">
        <f t="shared" si="3"/>
        <v>0</v>
      </c>
      <c r="U88" s="57">
        <f t="shared" si="3"/>
        <v>0</v>
      </c>
      <c r="V88" s="57">
        <f t="shared" si="3"/>
        <v>0</v>
      </c>
      <c r="W88" s="57"/>
      <c r="X88" s="57"/>
      <c r="Y88" s="57"/>
      <c r="Z88" s="57"/>
      <c r="AA88" s="986"/>
      <c r="AB88" s="280"/>
      <c r="AC88" s="576"/>
    </row>
    <row r="89" spans="7:22" ht="18">
      <c r="G89" s="1107"/>
      <c r="H89" s="1107"/>
      <c r="I89" s="1108"/>
      <c r="J89" s="1107"/>
      <c r="K89" s="1107"/>
      <c r="L89" s="1107"/>
      <c r="M89" s="1108"/>
      <c r="N89" s="1108"/>
      <c r="O89" s="1108"/>
      <c r="V89" s="302"/>
    </row>
    <row r="90" spans="1:22" ht="14.25" hidden="1">
      <c r="A90" s="1315"/>
      <c r="B90" s="1315"/>
      <c r="C90" s="1315"/>
      <c r="D90" s="1315"/>
      <c r="E90" s="1315"/>
      <c r="F90" s="1315"/>
      <c r="G90" s="1315"/>
      <c r="H90" s="1315"/>
      <c r="I90" s="1315"/>
      <c r="J90" s="1315"/>
      <c r="K90" s="1315"/>
      <c r="L90" s="1315"/>
      <c r="M90" s="1315"/>
      <c r="N90" s="1315"/>
      <c r="O90" s="1315"/>
      <c r="P90" s="1315"/>
      <c r="Q90" s="1315"/>
      <c r="R90" s="1315"/>
      <c r="S90" s="1315"/>
      <c r="T90" s="1315"/>
      <c r="U90" s="1315"/>
      <c r="V90" s="1315"/>
    </row>
    <row r="91" spans="1:15" ht="18.75" hidden="1" thickBot="1">
      <c r="A91" s="1065"/>
      <c r="E91" s="404"/>
      <c r="F91" s="404"/>
      <c r="G91" s="404"/>
      <c r="N91" s="993"/>
      <c r="O91" s="993"/>
    </row>
    <row r="92" spans="1:28" ht="15.75" hidden="1">
      <c r="A92" s="1316"/>
      <c r="B92" s="1318"/>
      <c r="C92" s="1319"/>
      <c r="D92" s="1319"/>
      <c r="E92" s="1319"/>
      <c r="F92" s="1319"/>
      <c r="G92" s="1319"/>
      <c r="H92" s="1319"/>
      <c r="I92" s="1319"/>
      <c r="J92" s="1319"/>
      <c r="K92" s="1319"/>
      <c r="L92" s="1319"/>
      <c r="M92" s="1319"/>
      <c r="N92" s="1319"/>
      <c r="O92" s="1319"/>
      <c r="P92" s="1319"/>
      <c r="Q92" s="1320"/>
      <c r="R92" s="1321"/>
      <c r="S92" s="1321"/>
      <c r="T92" s="1321"/>
      <c r="U92" s="1321"/>
      <c r="V92" s="1321"/>
      <c r="W92" s="1321"/>
      <c r="X92" s="1321"/>
      <c r="Y92" s="1321"/>
      <c r="Z92" s="1321"/>
      <c r="AA92" s="1318"/>
      <c r="AB92" s="1322"/>
    </row>
    <row r="93" spans="1:28" ht="15.75" hidden="1">
      <c r="A93" s="1317"/>
      <c r="B93" s="1323"/>
      <c r="C93" s="1324"/>
      <c r="D93" s="1324"/>
      <c r="E93" s="1324"/>
      <c r="F93" s="1324"/>
      <c r="G93" s="1324"/>
      <c r="H93" s="1325"/>
      <c r="I93" s="1323"/>
      <c r="J93" s="1324"/>
      <c r="K93" s="1324"/>
      <c r="L93" s="1324"/>
      <c r="M93" s="1324"/>
      <c r="N93" s="1324"/>
      <c r="O93" s="1324"/>
      <c r="P93" s="1324"/>
      <c r="Q93" s="1326"/>
      <c r="R93" s="1327"/>
      <c r="S93" s="1327"/>
      <c r="T93" s="1327"/>
      <c r="U93" s="1327"/>
      <c r="V93" s="1327"/>
      <c r="W93" s="1327"/>
      <c r="X93" s="1327"/>
      <c r="Y93" s="1327"/>
      <c r="Z93" s="1327"/>
      <c r="AA93" s="1323"/>
      <c r="AB93" s="1328"/>
    </row>
    <row r="94" spans="1:28" ht="15.75" hidden="1">
      <c r="A94" s="317"/>
      <c r="B94" s="318"/>
      <c r="C94" s="318"/>
      <c r="D94" s="578"/>
      <c r="E94" s="318"/>
      <c r="F94" s="318"/>
      <c r="G94" s="318"/>
      <c r="H94" s="318"/>
      <c r="I94" s="318"/>
      <c r="J94" s="947"/>
      <c r="K94" s="952"/>
      <c r="L94" s="953"/>
      <c r="M94" s="318"/>
      <c r="N94" s="987"/>
      <c r="O94" s="987"/>
      <c r="P94" s="953"/>
      <c r="Q94" s="948"/>
      <c r="R94" s="318"/>
      <c r="S94" s="578"/>
      <c r="T94" s="318"/>
      <c r="U94" s="318"/>
      <c r="V94" s="318"/>
      <c r="W94" s="318"/>
      <c r="X94" s="578"/>
      <c r="Y94" s="318"/>
      <c r="Z94" s="318"/>
      <c r="AA94" s="987"/>
      <c r="AB94" s="318"/>
    </row>
    <row r="95" spans="1:28" ht="18" hidden="1">
      <c r="A95" s="48"/>
      <c r="B95" s="55"/>
      <c r="C95" s="55"/>
      <c r="D95" s="55"/>
      <c r="E95" s="55"/>
      <c r="F95" s="55"/>
      <c r="G95" s="55"/>
      <c r="H95" s="830"/>
      <c r="I95" s="55"/>
      <c r="J95" s="55"/>
      <c r="K95" s="55"/>
      <c r="L95" s="55"/>
      <c r="M95" s="407"/>
      <c r="N95" s="407"/>
      <c r="O95" s="407"/>
      <c r="P95" s="407"/>
      <c r="Q95" s="410"/>
      <c r="R95" s="52"/>
      <c r="S95" s="52"/>
      <c r="T95" s="52"/>
      <c r="U95" s="52"/>
      <c r="V95" s="55"/>
      <c r="W95" s="55"/>
      <c r="X95" s="55"/>
      <c r="Y95" s="55"/>
      <c r="Z95" s="55"/>
      <c r="AA95" s="406"/>
      <c r="AB95" s="82"/>
    </row>
    <row r="96" spans="1:28" ht="18" hidden="1">
      <c r="A96" s="48"/>
      <c r="B96" s="83"/>
      <c r="C96" s="83"/>
      <c r="D96" s="83"/>
      <c r="E96" s="83"/>
      <c r="F96" s="83"/>
      <c r="G96" s="83"/>
      <c r="H96" s="830"/>
      <c r="I96" s="83"/>
      <c r="J96" s="83"/>
      <c r="K96" s="83"/>
      <c r="L96" s="83"/>
      <c r="M96" s="411"/>
      <c r="N96" s="411"/>
      <c r="O96" s="411"/>
      <c r="P96" s="411"/>
      <c r="Q96" s="410"/>
      <c r="R96" s="52"/>
      <c r="S96" s="52"/>
      <c r="T96" s="52"/>
      <c r="U96" s="52"/>
      <c r="V96" s="55"/>
      <c r="W96" s="55"/>
      <c r="X96" s="55"/>
      <c r="Y96" s="55"/>
      <c r="Z96" s="52"/>
      <c r="AA96" s="406"/>
      <c r="AB96" s="82"/>
    </row>
    <row r="97" spans="1:28" ht="18" hidden="1">
      <c r="A97" s="84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411"/>
      <c r="P97" s="830"/>
      <c r="Q97" s="410"/>
      <c r="R97" s="52"/>
      <c r="S97" s="52"/>
      <c r="T97" s="52"/>
      <c r="U97" s="52"/>
      <c r="V97" s="55"/>
      <c r="W97" s="55"/>
      <c r="X97" s="55"/>
      <c r="Y97" s="55"/>
      <c r="Z97" s="52"/>
      <c r="AA97" s="406"/>
      <c r="AB97" s="82"/>
    </row>
    <row r="98" spans="1:28" ht="18" hidden="1">
      <c r="A98" s="84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411"/>
      <c r="P98" s="830"/>
      <c r="Q98" s="410"/>
      <c r="R98" s="52"/>
      <c r="S98" s="52"/>
      <c r="T98" s="52"/>
      <c r="U98" s="52"/>
      <c r="V98" s="55"/>
      <c r="W98" s="55"/>
      <c r="X98" s="55"/>
      <c r="Y98" s="55"/>
      <c r="Z98" s="52"/>
      <c r="AA98" s="406"/>
      <c r="AB98" s="82"/>
    </row>
    <row r="99" spans="1:28" ht="18" hidden="1">
      <c r="A99" s="84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411"/>
      <c r="P99" s="830"/>
      <c r="Q99" s="410"/>
      <c r="R99" s="52"/>
      <c r="S99" s="52"/>
      <c r="T99" s="52"/>
      <c r="U99" s="52"/>
      <c r="V99" s="55"/>
      <c r="W99" s="55"/>
      <c r="X99" s="55"/>
      <c r="Y99" s="55"/>
      <c r="Z99" s="52"/>
      <c r="AA99" s="406"/>
      <c r="AB99" s="82"/>
    </row>
    <row r="100" spans="1:28" ht="18" hidden="1">
      <c r="A100" s="84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411"/>
      <c r="P100" s="830"/>
      <c r="Q100" s="410"/>
      <c r="R100" s="52"/>
      <c r="S100" s="52"/>
      <c r="T100" s="52"/>
      <c r="U100" s="52"/>
      <c r="V100" s="55"/>
      <c r="W100" s="55"/>
      <c r="X100" s="55"/>
      <c r="Y100" s="55"/>
      <c r="Z100" s="52"/>
      <c r="AA100" s="406"/>
      <c r="AB100" s="82"/>
    </row>
    <row r="101" spans="1:28" ht="18" hidden="1">
      <c r="A101" s="84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411"/>
      <c r="P101" s="830"/>
      <c r="Q101" s="410"/>
      <c r="R101" s="52"/>
      <c r="S101" s="52"/>
      <c r="T101" s="52"/>
      <c r="U101" s="52"/>
      <c r="V101" s="55"/>
      <c r="W101" s="55"/>
      <c r="X101" s="55"/>
      <c r="Y101" s="55"/>
      <c r="Z101" s="52"/>
      <c r="AA101" s="406"/>
      <c r="AB101" s="82"/>
    </row>
    <row r="102" spans="1:28" ht="18" hidden="1">
      <c r="A102" s="84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411"/>
      <c r="P102" s="830"/>
      <c r="Q102" s="410"/>
      <c r="R102" s="52"/>
      <c r="S102" s="52"/>
      <c r="T102" s="52"/>
      <c r="U102" s="52"/>
      <c r="V102" s="55"/>
      <c r="W102" s="55"/>
      <c r="X102" s="55"/>
      <c r="Y102" s="55"/>
      <c r="Z102" s="52"/>
      <c r="AA102" s="406"/>
      <c r="AB102" s="82"/>
    </row>
    <row r="103" spans="1:28" ht="18" hidden="1">
      <c r="A103" s="84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411"/>
      <c r="P103" s="830"/>
      <c r="Q103" s="410"/>
      <c r="R103" s="52"/>
      <c r="S103" s="52"/>
      <c r="T103" s="52"/>
      <c r="U103" s="52"/>
      <c r="V103" s="55"/>
      <c r="W103" s="55"/>
      <c r="X103" s="55"/>
      <c r="Y103" s="55"/>
      <c r="Z103" s="52"/>
      <c r="AA103" s="406"/>
      <c r="AB103" s="82"/>
    </row>
    <row r="104" spans="1:28" ht="18" hidden="1">
      <c r="A104" s="84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411"/>
      <c r="P104" s="830"/>
      <c r="Q104" s="410"/>
      <c r="R104" s="52"/>
      <c r="S104" s="52"/>
      <c r="T104" s="52"/>
      <c r="U104" s="52"/>
      <c r="V104" s="55"/>
      <c r="W104" s="55"/>
      <c r="X104" s="55"/>
      <c r="Y104" s="55"/>
      <c r="Z104" s="52"/>
      <c r="AA104" s="406"/>
      <c r="AB104" s="82"/>
    </row>
    <row r="105" spans="1:28" ht="18" hidden="1">
      <c r="A105" s="84"/>
      <c r="B105" s="83"/>
      <c r="C105" s="83"/>
      <c r="D105" s="83"/>
      <c r="E105" s="83"/>
      <c r="F105" s="83"/>
      <c r="G105" s="83"/>
      <c r="H105" s="830"/>
      <c r="I105" s="83"/>
      <c r="J105" s="83"/>
      <c r="K105" s="83"/>
      <c r="L105" s="83"/>
      <c r="M105" s="83"/>
      <c r="N105" s="83"/>
      <c r="O105" s="411"/>
      <c r="P105" s="411"/>
      <c r="Q105" s="410"/>
      <c r="R105" s="52"/>
      <c r="S105" s="52"/>
      <c r="T105" s="52"/>
      <c r="U105" s="52"/>
      <c r="V105" s="55"/>
      <c r="W105" s="55"/>
      <c r="X105" s="55"/>
      <c r="Y105" s="55"/>
      <c r="Z105" s="52"/>
      <c r="AA105" s="406"/>
      <c r="AB105" s="82"/>
    </row>
    <row r="106" spans="1:28" ht="18" hidden="1">
      <c r="A106" s="84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411"/>
      <c r="P106" s="411"/>
      <c r="Q106" s="410"/>
      <c r="R106" s="52"/>
      <c r="S106" s="52"/>
      <c r="T106" s="52"/>
      <c r="U106" s="52"/>
      <c r="V106" s="55"/>
      <c r="W106" s="55"/>
      <c r="X106" s="55"/>
      <c r="Y106" s="55"/>
      <c r="Z106" s="52"/>
      <c r="AA106" s="406"/>
      <c r="AB106" s="82"/>
    </row>
    <row r="107" spans="1:28" ht="18" hidden="1">
      <c r="A107" s="84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411"/>
      <c r="P107" s="411"/>
      <c r="Q107" s="410"/>
      <c r="R107" s="52"/>
      <c r="S107" s="52"/>
      <c r="T107" s="52"/>
      <c r="U107" s="52"/>
      <c r="V107" s="55"/>
      <c r="W107" s="55"/>
      <c r="X107" s="55"/>
      <c r="Y107" s="55"/>
      <c r="Z107" s="52"/>
      <c r="AA107" s="406"/>
      <c r="AB107" s="82"/>
    </row>
    <row r="108" spans="1:28" ht="18" hidden="1">
      <c r="A108" s="84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411"/>
      <c r="P108" s="411"/>
      <c r="Q108" s="410"/>
      <c r="R108" s="52"/>
      <c r="S108" s="52"/>
      <c r="T108" s="52"/>
      <c r="U108" s="52"/>
      <c r="V108" s="55"/>
      <c r="W108" s="55"/>
      <c r="X108" s="55"/>
      <c r="Y108" s="55"/>
      <c r="Z108" s="52"/>
      <c r="AA108" s="406"/>
      <c r="AB108" s="82"/>
    </row>
    <row r="109" spans="1:28" ht="18" hidden="1">
      <c r="A109" s="257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411"/>
      <c r="P109" s="411"/>
      <c r="Q109" s="410"/>
      <c r="R109" s="52"/>
      <c r="S109" s="52"/>
      <c r="T109" s="52"/>
      <c r="U109" s="52"/>
      <c r="V109" s="55"/>
      <c r="W109" s="55"/>
      <c r="X109" s="55"/>
      <c r="Y109" s="55"/>
      <c r="Z109" s="52"/>
      <c r="AA109" s="406"/>
      <c r="AB109" s="82"/>
    </row>
    <row r="110" spans="1:28" ht="18" hidden="1">
      <c r="A110" s="257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411"/>
      <c r="P110" s="411"/>
      <c r="Q110" s="410"/>
      <c r="R110" s="52"/>
      <c r="S110" s="52"/>
      <c r="T110" s="52"/>
      <c r="U110" s="52"/>
      <c r="V110" s="55"/>
      <c r="W110" s="55"/>
      <c r="X110" s="55"/>
      <c r="Y110" s="55"/>
      <c r="Z110" s="52"/>
      <c r="AA110" s="406"/>
      <c r="AB110" s="82"/>
    </row>
    <row r="111" spans="1:28" ht="18" hidden="1">
      <c r="A111" s="257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411"/>
      <c r="P111" s="411"/>
      <c r="Q111" s="410"/>
      <c r="R111" s="52"/>
      <c r="S111" s="52"/>
      <c r="T111" s="52"/>
      <c r="U111" s="52"/>
      <c r="V111" s="55"/>
      <c r="W111" s="55"/>
      <c r="X111" s="55"/>
      <c r="Y111" s="55"/>
      <c r="Z111" s="52"/>
      <c r="AA111" s="406"/>
      <c r="AB111" s="82"/>
    </row>
    <row r="112" spans="1:28" ht="18" hidden="1">
      <c r="A112" s="257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411"/>
      <c r="P112" s="411"/>
      <c r="Q112" s="410"/>
      <c r="R112" s="52"/>
      <c r="S112" s="52"/>
      <c r="T112" s="52"/>
      <c r="U112" s="52"/>
      <c r="V112" s="55"/>
      <c r="W112" s="55"/>
      <c r="X112" s="55"/>
      <c r="Y112" s="55"/>
      <c r="Z112" s="52"/>
      <c r="AA112" s="406"/>
      <c r="AB112" s="82"/>
    </row>
    <row r="113" spans="1:28" ht="18" hidden="1">
      <c r="A113" s="257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411"/>
      <c r="P113" s="411"/>
      <c r="Q113" s="410"/>
      <c r="R113" s="52"/>
      <c r="S113" s="52"/>
      <c r="T113" s="52"/>
      <c r="U113" s="52"/>
      <c r="V113" s="55"/>
      <c r="W113" s="55"/>
      <c r="X113" s="55"/>
      <c r="Y113" s="55"/>
      <c r="Z113" s="52"/>
      <c r="AA113" s="406"/>
      <c r="AB113" s="82"/>
    </row>
    <row r="114" spans="1:28" ht="18" hidden="1">
      <c r="A114" s="257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411"/>
      <c r="P114" s="411"/>
      <c r="Q114" s="410"/>
      <c r="R114" s="52"/>
      <c r="S114" s="52"/>
      <c r="T114" s="52"/>
      <c r="U114" s="52"/>
      <c r="V114" s="55"/>
      <c r="W114" s="55"/>
      <c r="X114" s="55"/>
      <c r="Y114" s="55"/>
      <c r="Z114" s="52"/>
      <c r="AA114" s="406"/>
      <c r="AB114" s="82"/>
    </row>
    <row r="115" spans="1:28" ht="18.75" hidden="1" thickBot="1">
      <c r="A115" s="51"/>
      <c r="B115" s="57"/>
      <c r="C115" s="57"/>
      <c r="D115" s="57"/>
      <c r="E115" s="57"/>
      <c r="F115" s="57"/>
      <c r="G115" s="57"/>
      <c r="H115" s="835"/>
      <c r="I115" s="834"/>
      <c r="J115" s="834"/>
      <c r="K115" s="834"/>
      <c r="L115" s="834"/>
      <c r="M115" s="834"/>
      <c r="N115" s="834"/>
      <c r="O115" s="834"/>
      <c r="P115" s="835"/>
      <c r="Q115" s="833"/>
      <c r="R115" s="57"/>
      <c r="S115" s="57"/>
      <c r="T115" s="57"/>
      <c r="U115" s="57"/>
      <c r="V115" s="57"/>
      <c r="W115" s="57"/>
      <c r="X115" s="57"/>
      <c r="Y115" s="834"/>
      <c r="Z115" s="834"/>
      <c r="AA115" s="834"/>
      <c r="AB115" s="280"/>
    </row>
    <row r="116" ht="12.75">
      <c r="I116" s="404"/>
    </row>
    <row r="118" ht="12.75">
      <c r="C118" s="404"/>
    </row>
  </sheetData>
  <sheetProtection/>
  <mergeCells count="27">
    <mergeCell ref="Q1:V1"/>
    <mergeCell ref="A2:V2"/>
    <mergeCell ref="A3:V3"/>
    <mergeCell ref="A4:V4"/>
    <mergeCell ref="A7:A8"/>
    <mergeCell ref="B7:P7"/>
    <mergeCell ref="Q7:AB7"/>
    <mergeCell ref="B8:H8"/>
    <mergeCell ref="I8:P8"/>
    <mergeCell ref="Q8:U8"/>
    <mergeCell ref="V8:AB8"/>
    <mergeCell ref="A62:V62"/>
    <mergeCell ref="A64:A65"/>
    <mergeCell ref="B64:P64"/>
    <mergeCell ref="Q64:AB64"/>
    <mergeCell ref="B65:H65"/>
    <mergeCell ref="I65:P65"/>
    <mergeCell ref="Q65:U65"/>
    <mergeCell ref="V65:AB65"/>
    <mergeCell ref="A90:V90"/>
    <mergeCell ref="A92:A93"/>
    <mergeCell ref="B92:P92"/>
    <mergeCell ref="Q92:AB92"/>
    <mergeCell ref="B93:H93"/>
    <mergeCell ref="I93:P93"/>
    <mergeCell ref="Q93:U93"/>
    <mergeCell ref="V93:AB9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2" r:id="rId1"/>
  <headerFooter alignWithMargins="0">
    <oddFooter>&amp;R
</oddFooter>
  </headerFooter>
  <colBreaks count="1" manualBreakCount="1">
    <brk id="29" max="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G26" sqref="G26"/>
    </sheetView>
  </sheetViews>
  <sheetFormatPr defaultColWidth="9.140625" defaultRowHeight="12.75"/>
  <cols>
    <col min="1" max="1" width="9.00390625" style="837" customWidth="1"/>
    <col min="2" max="2" width="58.57421875" style="838" customWidth="1"/>
    <col min="3" max="3" width="17.00390625" style="838" customWidth="1"/>
    <col min="4" max="7" width="14.7109375" style="837" customWidth="1"/>
    <col min="8" max="9" width="9.140625" style="837" customWidth="1"/>
    <col min="10" max="16384" width="9.140625" style="837" customWidth="1"/>
  </cols>
  <sheetData>
    <row r="1" spans="5:6" ht="15">
      <c r="E1" s="1333" t="s">
        <v>432</v>
      </c>
      <c r="F1" s="1333"/>
    </row>
    <row r="2" spans="1:7" ht="48.75" customHeight="1">
      <c r="A2" s="1334" t="s">
        <v>434</v>
      </c>
      <c r="B2" s="1334"/>
      <c r="C2" s="1334"/>
      <c r="D2" s="1334"/>
      <c r="E2" s="1334"/>
      <c r="F2" s="1334"/>
      <c r="G2" s="839"/>
    </row>
    <row r="3" spans="1:8" ht="15.75" customHeight="1" thickBot="1">
      <c r="A3" s="731"/>
      <c r="B3" s="840"/>
      <c r="C3" s="840"/>
      <c r="D3" s="731"/>
      <c r="E3" s="1335" t="s">
        <v>534</v>
      </c>
      <c r="F3" s="1335"/>
      <c r="H3" s="841"/>
    </row>
    <row r="4" spans="1:7" ht="63" customHeight="1">
      <c r="A4" s="1336" t="s">
        <v>263</v>
      </c>
      <c r="B4" s="1338" t="s">
        <v>435</v>
      </c>
      <c r="C4" s="1340" t="s">
        <v>436</v>
      </c>
      <c r="D4" s="1341"/>
      <c r="E4" s="1341"/>
      <c r="F4" s="1342"/>
      <c r="G4" s="842"/>
    </row>
    <row r="5" spans="1:6" ht="16.5" thickBot="1">
      <c r="A5" s="1337"/>
      <c r="B5" s="1339"/>
      <c r="C5" s="843">
        <v>2017</v>
      </c>
      <c r="D5" s="843">
        <v>2018</v>
      </c>
      <c r="E5" s="843">
        <v>2019</v>
      </c>
      <c r="F5" s="843">
        <v>2020</v>
      </c>
    </row>
    <row r="6" spans="1:6" ht="16.5" thickBot="1">
      <c r="A6" s="844">
        <v>1</v>
      </c>
      <c r="B6" s="845">
        <v>2</v>
      </c>
      <c r="C6" s="845">
        <v>3</v>
      </c>
      <c r="D6" s="846">
        <v>4</v>
      </c>
      <c r="E6" s="846">
        <v>5</v>
      </c>
      <c r="F6" s="847">
        <v>6</v>
      </c>
    </row>
    <row r="7" spans="1:9" ht="16.5" thickBot="1">
      <c r="A7" s="848" t="s">
        <v>28</v>
      </c>
      <c r="B7" s="89" t="s">
        <v>543</v>
      </c>
      <c r="C7" s="816">
        <f>4*755935+173487</f>
        <v>3197227</v>
      </c>
      <c r="D7" s="816">
        <f>4*755935+91845</f>
        <v>3115585</v>
      </c>
      <c r="E7" s="816">
        <f>2*755935+15309</f>
        <v>1527179</v>
      </c>
      <c r="F7" s="849"/>
      <c r="I7" s="945"/>
    </row>
    <row r="8" spans="1:6" ht="27" customHeight="1" hidden="1">
      <c r="A8" s="850" t="s">
        <v>29</v>
      </c>
      <c r="B8" s="90"/>
      <c r="C8" s="90"/>
      <c r="D8" s="74"/>
      <c r="E8" s="851"/>
      <c r="F8" s="852"/>
    </row>
    <row r="9" spans="1:6" ht="27" customHeight="1" hidden="1">
      <c r="A9" s="850" t="s">
        <v>10</v>
      </c>
      <c r="B9" s="86"/>
      <c r="C9" s="86"/>
      <c r="D9" s="74"/>
      <c r="E9" s="851"/>
      <c r="F9" s="852"/>
    </row>
    <row r="10" spans="1:6" ht="27" customHeight="1" hidden="1" thickBot="1">
      <c r="A10" s="850" t="s">
        <v>11</v>
      </c>
      <c r="B10" s="85"/>
      <c r="C10" s="85"/>
      <c r="D10" s="74"/>
      <c r="E10" s="851"/>
      <c r="F10" s="852"/>
    </row>
    <row r="11" spans="1:6" ht="27" customHeight="1" hidden="1">
      <c r="A11" s="850" t="s">
        <v>12</v>
      </c>
      <c r="B11" s="86"/>
      <c r="C11" s="86"/>
      <c r="D11" s="74"/>
      <c r="E11" s="851"/>
      <c r="F11" s="852"/>
    </row>
    <row r="12" spans="1:6" ht="27" customHeight="1" hidden="1">
      <c r="A12" s="850" t="s">
        <v>13</v>
      </c>
      <c r="B12" s="85"/>
      <c r="C12" s="85"/>
      <c r="D12" s="74"/>
      <c r="E12" s="851"/>
      <c r="F12" s="852"/>
    </row>
    <row r="13" spans="1:6" ht="27" customHeight="1" hidden="1">
      <c r="A13" s="850" t="s">
        <v>14</v>
      </c>
      <c r="B13" s="85"/>
      <c r="C13" s="85"/>
      <c r="D13" s="74"/>
      <c r="E13" s="851"/>
      <c r="F13" s="852"/>
    </row>
    <row r="14" spans="1:6" ht="27" customHeight="1" hidden="1">
      <c r="A14" s="850" t="s">
        <v>60</v>
      </c>
      <c r="B14" s="85"/>
      <c r="C14" s="85"/>
      <c r="D14" s="74"/>
      <c r="E14" s="851"/>
      <c r="F14" s="852"/>
    </row>
    <row r="15" spans="1:6" ht="27" customHeight="1" hidden="1">
      <c r="A15" s="850" t="s">
        <v>61</v>
      </c>
      <c r="B15" s="85"/>
      <c r="C15" s="85"/>
      <c r="D15" s="74"/>
      <c r="E15" s="851"/>
      <c r="F15" s="852"/>
    </row>
    <row r="16" spans="1:6" ht="27" customHeight="1" hidden="1" thickBot="1">
      <c r="A16" s="850" t="s">
        <v>437</v>
      </c>
      <c r="B16" s="85"/>
      <c r="C16" s="85"/>
      <c r="D16" s="74"/>
      <c r="E16" s="851"/>
      <c r="F16" s="852"/>
    </row>
    <row r="17" spans="1:6" ht="27" customHeight="1" hidden="1">
      <c r="A17" s="853"/>
      <c r="B17" s="854"/>
      <c r="C17" s="854"/>
      <c r="D17" s="855"/>
      <c r="E17" s="855"/>
      <c r="F17" s="856"/>
    </row>
    <row r="18" spans="1:6" ht="27" customHeight="1" hidden="1">
      <c r="A18" s="853"/>
      <c r="B18" s="854"/>
      <c r="C18" s="854"/>
      <c r="D18" s="855"/>
      <c r="E18" s="855"/>
      <c r="F18" s="856"/>
    </row>
    <row r="19" spans="1:6" ht="27" customHeight="1" hidden="1">
      <c r="A19" s="853"/>
      <c r="B19" s="854"/>
      <c r="C19" s="854"/>
      <c r="D19" s="855"/>
      <c r="E19" s="855"/>
      <c r="F19" s="856"/>
    </row>
    <row r="20" spans="1:6" ht="27" customHeight="1" hidden="1">
      <c r="A20" s="853"/>
      <c r="B20" s="854"/>
      <c r="C20" s="854"/>
      <c r="D20" s="855"/>
      <c r="E20" s="855"/>
      <c r="F20" s="856"/>
    </row>
    <row r="21" spans="1:6" ht="27" customHeight="1" hidden="1">
      <c r="A21" s="853"/>
      <c r="B21" s="854"/>
      <c r="C21" s="854"/>
      <c r="D21" s="855"/>
      <c r="E21" s="855"/>
      <c r="F21" s="856"/>
    </row>
    <row r="22" spans="1:6" ht="27" customHeight="1" hidden="1">
      <c r="A22" s="853"/>
      <c r="B22" s="854"/>
      <c r="C22" s="854"/>
      <c r="D22" s="855"/>
      <c r="E22" s="855"/>
      <c r="F22" s="856"/>
    </row>
    <row r="23" spans="1:6" ht="27" customHeight="1" hidden="1">
      <c r="A23" s="853"/>
      <c r="B23" s="854"/>
      <c r="C23" s="854"/>
      <c r="D23" s="855"/>
      <c r="E23" s="855"/>
      <c r="F23" s="856"/>
    </row>
    <row r="24" spans="1:6" ht="32.25" customHeight="1" hidden="1" thickBot="1">
      <c r="A24" s="853" t="s">
        <v>12</v>
      </c>
      <c r="B24" s="854"/>
      <c r="C24" s="854"/>
      <c r="D24" s="855"/>
      <c r="E24" s="855"/>
      <c r="F24" s="856"/>
    </row>
    <row r="25" spans="1:7" ht="27" customHeight="1" thickBot="1">
      <c r="A25" s="844">
        <v>2</v>
      </c>
      <c r="B25" s="857" t="s">
        <v>438</v>
      </c>
      <c r="C25" s="858">
        <f>SUM(C7:C24)</f>
        <v>3197227</v>
      </c>
      <c r="D25" s="858">
        <f>SUM(D7:D24)</f>
        <v>3115585</v>
      </c>
      <c r="E25" s="858">
        <f>SUM(E7:E24)</f>
        <v>1527179</v>
      </c>
      <c r="F25" s="859">
        <f>SUM(F7:F24)</f>
        <v>0</v>
      </c>
      <c r="G25" s="946"/>
    </row>
    <row r="27" spans="2:3" ht="15">
      <c r="B27" s="860"/>
      <c r="C27" s="860"/>
    </row>
    <row r="28" spans="2:3" ht="15.75">
      <c r="B28" s="861"/>
      <c r="C28" s="861"/>
    </row>
    <row r="29" spans="2:3" ht="15">
      <c r="B29" s="860"/>
      <c r="C29" s="860"/>
    </row>
  </sheetData>
  <sheetProtection/>
  <mergeCells count="6">
    <mergeCell ref="E1:F1"/>
    <mergeCell ref="A2:F2"/>
    <mergeCell ref="E3:F3"/>
    <mergeCell ref="A4:A5"/>
    <mergeCell ref="B4:B5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C5" sqref="C5"/>
    </sheetView>
  </sheetViews>
  <sheetFormatPr defaultColWidth="9.140625" defaultRowHeight="12.75"/>
  <cols>
    <col min="1" max="1" width="8.140625" style="730" customWidth="1"/>
    <col min="2" max="2" width="64.00390625" style="730" customWidth="1"/>
    <col min="3" max="3" width="19.8515625" style="730" customWidth="1"/>
    <col min="4" max="5" width="16.7109375" style="730" hidden="1" customWidth="1"/>
    <col min="6" max="12" width="15.00390625" style="730" hidden="1" customWidth="1"/>
    <col min="13" max="13" width="15.00390625" style="730" customWidth="1"/>
    <col min="14" max="16384" width="9.140625" style="730" customWidth="1"/>
  </cols>
  <sheetData>
    <row r="1" spans="3:7" ht="15">
      <c r="C1" s="1348" t="s">
        <v>422</v>
      </c>
      <c r="D1" s="1348"/>
      <c r="E1" s="1348"/>
      <c r="F1" s="1348"/>
      <c r="G1" s="1348"/>
    </row>
    <row r="2" spans="1:7" ht="47.25" customHeight="1">
      <c r="A2" s="1347" t="s">
        <v>423</v>
      </c>
      <c r="B2" s="1347"/>
      <c r="C2" s="1347"/>
      <c r="D2" s="1347"/>
      <c r="E2" s="1347"/>
      <c r="F2" s="1347"/>
      <c r="G2" s="1347"/>
    </row>
    <row r="3" spans="1:6" ht="15.75" customHeight="1" thickBot="1">
      <c r="A3" s="731"/>
      <c r="B3" s="731"/>
      <c r="C3" s="1346" t="s">
        <v>534</v>
      </c>
      <c r="D3" s="1346"/>
      <c r="E3" s="1346"/>
      <c r="F3" s="732"/>
    </row>
    <row r="4" spans="1:12" ht="44.25" customHeight="1" thickBot="1">
      <c r="A4" s="733" t="s">
        <v>263</v>
      </c>
      <c r="B4" s="734" t="s">
        <v>424</v>
      </c>
      <c r="C4" s="735" t="s">
        <v>660</v>
      </c>
      <c r="D4" s="735" t="s">
        <v>240</v>
      </c>
      <c r="E4" s="735" t="s">
        <v>243</v>
      </c>
      <c r="F4" s="735" t="s">
        <v>259</v>
      </c>
      <c r="G4" s="735" t="s">
        <v>611</v>
      </c>
      <c r="H4" s="735" t="s">
        <v>241</v>
      </c>
      <c r="I4" s="735" t="s">
        <v>244</v>
      </c>
      <c r="J4" s="735" t="s">
        <v>524</v>
      </c>
      <c r="K4" s="735" t="s">
        <v>529</v>
      </c>
      <c r="L4" s="735" t="s">
        <v>519</v>
      </c>
    </row>
    <row r="5" spans="1:12" ht="26.25" customHeight="1" thickBot="1">
      <c r="A5" s="736">
        <v>1</v>
      </c>
      <c r="B5" s="737">
        <v>2</v>
      </c>
      <c r="C5" s="738">
        <v>3</v>
      </c>
      <c r="D5" s="738">
        <v>4</v>
      </c>
      <c r="E5" s="738">
        <v>5</v>
      </c>
      <c r="F5" s="738">
        <v>6</v>
      </c>
      <c r="G5" s="738">
        <v>7</v>
      </c>
      <c r="H5" s="738">
        <v>4</v>
      </c>
      <c r="I5" s="738">
        <v>5</v>
      </c>
      <c r="J5" s="738">
        <v>6</v>
      </c>
      <c r="K5" s="738">
        <v>7</v>
      </c>
      <c r="L5" s="738">
        <v>7</v>
      </c>
    </row>
    <row r="6" spans="1:12" ht="31.5" customHeight="1">
      <c r="A6" s="739" t="s">
        <v>28</v>
      </c>
      <c r="B6" s="740" t="s">
        <v>299</v>
      </c>
      <c r="C6" s="741">
        <f>'1.sz.m-önk.össze.bev'!E8</f>
        <v>17500000</v>
      </c>
      <c r="D6" s="741">
        <f>'1.sz.m-önk.össze.bev'!F8</f>
        <v>0</v>
      </c>
      <c r="E6" s="741">
        <f>'1.sz.m-önk.össze.bev'!G8</f>
        <v>0</v>
      </c>
      <c r="F6" s="741">
        <f>'1.sz.m-önk.össze.bev'!H8</f>
        <v>0</v>
      </c>
      <c r="G6" s="741">
        <f>'1.sz.m-önk.össze.bev'!I8</f>
        <v>0</v>
      </c>
      <c r="H6" s="741"/>
      <c r="I6" s="741"/>
      <c r="J6" s="741"/>
      <c r="K6" s="741"/>
      <c r="L6" s="751" t="e">
        <f>J6/I6</f>
        <v>#DIV/0!</v>
      </c>
    </row>
    <row r="7" spans="1:12" ht="26.25" customHeight="1">
      <c r="A7" s="742" t="s">
        <v>29</v>
      </c>
      <c r="B7" s="740" t="s">
        <v>425</v>
      </c>
      <c r="C7" s="743">
        <f>'1.sz.m-önk.össze.bev'!E13</f>
        <v>140000000</v>
      </c>
      <c r="D7" s="743"/>
      <c r="E7" s="743">
        <f>'1.sz.m-önk.össze.bev'!G13</f>
        <v>0</v>
      </c>
      <c r="F7" s="743">
        <f>'1.sz.m-önk.össze.bev'!H13</f>
        <v>0</v>
      </c>
      <c r="G7" s="743">
        <f>'1.sz.m-önk.össze.bev'!I13</f>
        <v>0</v>
      </c>
      <c r="H7" s="743"/>
      <c r="I7" s="743"/>
      <c r="J7" s="743"/>
      <c r="K7" s="743"/>
      <c r="L7" s="752" t="e">
        <f aca="true" t="shared" si="0" ref="L7:L12">J7/I7</f>
        <v>#DIV/0!</v>
      </c>
    </row>
    <row r="8" spans="1:12" ht="33.75" customHeight="1">
      <c r="A8" s="744" t="s">
        <v>10</v>
      </c>
      <c r="B8" s="745" t="s">
        <v>426</v>
      </c>
      <c r="C8" s="746">
        <f>'1.sz.m-önk.össze.bev'!E17</f>
        <v>0</v>
      </c>
      <c r="D8" s="746"/>
      <c r="E8" s="746">
        <f>'1.sz.m-önk.össze.bev'!H17</f>
        <v>0</v>
      </c>
      <c r="F8" s="746">
        <f>'1.sz.m-önk.össze.bev'!I17</f>
        <v>0</v>
      </c>
      <c r="G8" s="746">
        <f>'1.sz.m-önk.össze.bev'!J17</f>
        <v>0</v>
      </c>
      <c r="H8" s="746"/>
      <c r="I8" s="746"/>
      <c r="J8" s="746"/>
      <c r="K8" s="746"/>
      <c r="L8" s="753" t="e">
        <f t="shared" si="0"/>
        <v>#DIV/0!</v>
      </c>
    </row>
    <row r="9" spans="1:12" ht="33" customHeight="1">
      <c r="A9" s="742" t="s">
        <v>11</v>
      </c>
      <c r="B9" s="747" t="s">
        <v>314</v>
      </c>
      <c r="C9" s="746">
        <f>'1.sz.m-önk.össze.bev'!E20</f>
        <v>1060000</v>
      </c>
      <c r="D9" s="746"/>
      <c r="E9" s="746">
        <f>'1.sz.m-önk.össze.bev'!H20</f>
        <v>0</v>
      </c>
      <c r="F9" s="746">
        <f>'1.sz.m-önk.össze.bev'!I20</f>
        <v>0</v>
      </c>
      <c r="G9" s="746">
        <f>'1.sz.m-önk.össze.bev'!J20</f>
        <v>0</v>
      </c>
      <c r="H9" s="746"/>
      <c r="I9" s="746"/>
      <c r="J9" s="746"/>
      <c r="K9" s="746"/>
      <c r="L9" s="753" t="e">
        <f t="shared" si="0"/>
        <v>#DIV/0!</v>
      </c>
    </row>
    <row r="10" spans="1:12" ht="26.25" customHeight="1">
      <c r="A10" s="744" t="s">
        <v>12</v>
      </c>
      <c r="B10" s="747" t="s">
        <v>427</v>
      </c>
      <c r="C10" s="748">
        <f>'1.sz.m-önk.össze.bev'!E25</f>
        <v>12033812</v>
      </c>
      <c r="D10" s="748"/>
      <c r="E10" s="748">
        <f>'1.sz.m-önk.össze.bev'!H25</f>
        <v>0</v>
      </c>
      <c r="F10" s="748">
        <f>'1.sz.m-önk.össze.bev'!I25</f>
        <v>0</v>
      </c>
      <c r="G10" s="748">
        <f>'1.sz.m-önk.össze.bev'!J25</f>
        <v>0</v>
      </c>
      <c r="H10" s="748"/>
      <c r="I10" s="748"/>
      <c r="J10" s="748"/>
      <c r="K10" s="748"/>
      <c r="L10" s="754" t="e">
        <f t="shared" si="0"/>
        <v>#DIV/0!</v>
      </c>
    </row>
    <row r="11" spans="1:12" ht="26.25" customHeight="1" thickBot="1">
      <c r="A11" s="744" t="s">
        <v>13</v>
      </c>
      <c r="B11" s="747" t="s">
        <v>646</v>
      </c>
      <c r="C11" s="746">
        <f>'1.sz.m-önk.össze.bev'!E54</f>
        <v>33000000</v>
      </c>
      <c r="D11" s="746">
        <v>0</v>
      </c>
      <c r="E11" s="748">
        <f>'1.sz.m-önk.össze.bev'!H54</f>
        <v>0</v>
      </c>
      <c r="F11" s="748">
        <f>'1.sz.m-önk.össze.bev'!I54</f>
        <v>0</v>
      </c>
      <c r="G11" s="748">
        <f>'1.sz.m-önk.össze.bev'!J54</f>
        <v>0</v>
      </c>
      <c r="H11" s="746"/>
      <c r="I11" s="746"/>
      <c r="J11" s="746"/>
      <c r="K11" s="746"/>
      <c r="L11" s="753" t="e">
        <f t="shared" si="0"/>
        <v>#DIV/0!</v>
      </c>
    </row>
    <row r="12" spans="1:12" ht="26.25" customHeight="1" thickBot="1">
      <c r="A12" s="1343" t="s">
        <v>428</v>
      </c>
      <c r="B12" s="1344"/>
      <c r="C12" s="749">
        <f>SUM(C6:C11)</f>
        <v>203593812</v>
      </c>
      <c r="D12" s="749">
        <f aca="true" t="shared" si="1" ref="D12:K12">SUM(D6:D11)</f>
        <v>0</v>
      </c>
      <c r="E12" s="749">
        <f t="shared" si="1"/>
        <v>0</v>
      </c>
      <c r="F12" s="749">
        <f t="shared" si="1"/>
        <v>0</v>
      </c>
      <c r="G12" s="749">
        <f>SUM(G6:G11)</f>
        <v>0</v>
      </c>
      <c r="H12" s="749">
        <f t="shared" si="1"/>
        <v>0</v>
      </c>
      <c r="I12" s="749">
        <f t="shared" si="1"/>
        <v>0</v>
      </c>
      <c r="J12" s="749">
        <f t="shared" si="1"/>
        <v>0</v>
      </c>
      <c r="K12" s="749">
        <f t="shared" si="1"/>
        <v>0</v>
      </c>
      <c r="L12" s="755" t="e">
        <f t="shared" si="0"/>
        <v>#DIV/0!</v>
      </c>
    </row>
    <row r="13" spans="1:5" ht="23.25" customHeight="1">
      <c r="A13" s="1345"/>
      <c r="B13" s="1345"/>
      <c r="C13" s="1345"/>
      <c r="D13" s="750"/>
      <c r="E13" s="750"/>
    </row>
  </sheetData>
  <sheetProtection/>
  <mergeCells count="5">
    <mergeCell ref="A12:B12"/>
    <mergeCell ref="A13:C13"/>
    <mergeCell ref="C3:E3"/>
    <mergeCell ref="A2:G2"/>
    <mergeCell ref="C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C11" sqref="C11"/>
    </sheetView>
  </sheetViews>
  <sheetFormatPr defaultColWidth="9.140625" defaultRowHeight="12.75"/>
  <cols>
    <col min="1" max="1" width="5.57421875" style="862" customWidth="1"/>
    <col min="2" max="2" width="24.7109375" style="863" customWidth="1"/>
    <col min="3" max="3" width="9.57421875" style="864" bestFit="1" customWidth="1"/>
    <col min="4" max="4" width="11.421875" style="864" customWidth="1"/>
    <col min="5" max="14" width="9.57421875" style="864" bestFit="1" customWidth="1"/>
    <col min="15" max="15" width="9.7109375" style="862" bestFit="1" customWidth="1"/>
    <col min="16" max="17" width="0" style="864" hidden="1" customWidth="1"/>
    <col min="18" max="18" width="12.421875" style="864" bestFit="1" customWidth="1"/>
    <col min="19" max="19" width="12.57421875" style="864" customWidth="1"/>
    <col min="20" max="16384" width="9.140625" style="864" customWidth="1"/>
  </cols>
  <sheetData>
    <row r="1" spans="13:15" ht="15.75">
      <c r="M1" s="1349" t="s">
        <v>429</v>
      </c>
      <c r="N1" s="1349"/>
      <c r="O1" s="1349"/>
    </row>
    <row r="2" spans="1:15" ht="31.5" customHeight="1">
      <c r="A2" s="1350" t="s">
        <v>659</v>
      </c>
      <c r="B2" s="1351"/>
      <c r="C2" s="1351"/>
      <c r="D2" s="1351"/>
      <c r="E2" s="1351"/>
      <c r="F2" s="1351"/>
      <c r="G2" s="1351"/>
      <c r="H2" s="1351"/>
      <c r="I2" s="1351"/>
      <c r="J2" s="1351"/>
      <c r="K2" s="1351"/>
      <c r="L2" s="1351"/>
      <c r="M2" s="1351"/>
      <c r="N2" s="1351"/>
      <c r="O2" s="1351"/>
    </row>
    <row r="3" ht="16.5" thickBot="1">
      <c r="O3" s="865" t="s">
        <v>548</v>
      </c>
    </row>
    <row r="4" spans="1:15" s="862" customFormat="1" ht="35.25" customHeight="1" thickBot="1">
      <c r="A4" s="866" t="s">
        <v>263</v>
      </c>
      <c r="B4" s="867" t="s">
        <v>4</v>
      </c>
      <c r="C4" s="868" t="s">
        <v>440</v>
      </c>
      <c r="D4" s="868" t="s">
        <v>441</v>
      </c>
      <c r="E4" s="868" t="s">
        <v>442</v>
      </c>
      <c r="F4" s="868" t="s">
        <v>443</v>
      </c>
      <c r="G4" s="868" t="s">
        <v>444</v>
      </c>
      <c r="H4" s="868" t="s">
        <v>445</v>
      </c>
      <c r="I4" s="868" t="s">
        <v>446</v>
      </c>
      <c r="J4" s="868" t="s">
        <v>447</v>
      </c>
      <c r="K4" s="868" t="s">
        <v>448</v>
      </c>
      <c r="L4" s="868" t="s">
        <v>449</v>
      </c>
      <c r="M4" s="868" t="s">
        <v>450</v>
      </c>
      <c r="N4" s="868" t="s">
        <v>451</v>
      </c>
      <c r="O4" s="869" t="s">
        <v>21</v>
      </c>
    </row>
    <row r="5" spans="1:15" s="871" customFormat="1" ht="15" customHeight="1" thickBot="1">
      <c r="A5" s="870" t="s">
        <v>28</v>
      </c>
      <c r="B5" s="1352" t="s">
        <v>112</v>
      </c>
      <c r="C5" s="1353"/>
      <c r="D5" s="1353"/>
      <c r="E5" s="1353"/>
      <c r="F5" s="1353"/>
      <c r="G5" s="1353"/>
      <c r="H5" s="1353"/>
      <c r="I5" s="1353"/>
      <c r="J5" s="1353"/>
      <c r="K5" s="1353"/>
      <c r="L5" s="1353"/>
      <c r="M5" s="1353"/>
      <c r="N5" s="1353"/>
      <c r="O5" s="1354"/>
    </row>
    <row r="6" spans="1:16" s="871" customFormat="1" ht="15" customHeight="1">
      <c r="A6" s="872" t="s">
        <v>29</v>
      </c>
      <c r="B6" s="873" t="s">
        <v>452</v>
      </c>
      <c r="C6" s="874"/>
      <c r="D6" s="874"/>
      <c r="E6" s="874">
        <v>85880000</v>
      </c>
      <c r="F6" s="874"/>
      <c r="G6" s="874"/>
      <c r="H6" s="874"/>
      <c r="I6" s="874"/>
      <c r="J6" s="874"/>
      <c r="K6" s="874">
        <v>85880000</v>
      </c>
      <c r="L6" s="874"/>
      <c r="M6" s="874"/>
      <c r="N6" s="874"/>
      <c r="O6" s="875">
        <f aca="true" t="shared" si="0" ref="O6:O12">SUM(C6:N6)</f>
        <v>171760000</v>
      </c>
      <c r="P6" s="871">
        <v>105070</v>
      </c>
    </row>
    <row r="7" spans="1:19" s="880" customFormat="1" ht="13.5" customHeight="1">
      <c r="A7" s="876" t="s">
        <v>10</v>
      </c>
      <c r="B7" s="877" t="s">
        <v>453</v>
      </c>
      <c r="C7" s="878">
        <v>4274643</v>
      </c>
      <c r="D7" s="878">
        <v>4274644</v>
      </c>
      <c r="E7" s="878">
        <v>4274643</v>
      </c>
      <c r="F7" s="878">
        <v>4274644</v>
      </c>
      <c r="G7" s="878">
        <v>4274643</v>
      </c>
      <c r="H7" s="878">
        <v>4274644</v>
      </c>
      <c r="I7" s="878">
        <v>4274643</v>
      </c>
      <c r="J7" s="878">
        <v>4274644</v>
      </c>
      <c r="K7" s="878">
        <v>4274643</v>
      </c>
      <c r="L7" s="878">
        <v>4274644</v>
      </c>
      <c r="M7" s="878">
        <v>4274643</v>
      </c>
      <c r="N7" s="878">
        <v>4274643</v>
      </c>
      <c r="O7" s="879">
        <f t="shared" si="0"/>
        <v>51295721</v>
      </c>
      <c r="P7" s="880">
        <v>73977</v>
      </c>
      <c r="S7" s="871"/>
    </row>
    <row r="8" spans="1:19" s="880" customFormat="1" ht="27" customHeight="1">
      <c r="A8" s="876" t="s">
        <v>11</v>
      </c>
      <c r="B8" s="881" t="s">
        <v>593</v>
      </c>
      <c r="C8" s="882">
        <v>21318523</v>
      </c>
      <c r="D8" s="882">
        <v>21318522</v>
      </c>
      <c r="E8" s="882">
        <v>21318523</v>
      </c>
      <c r="F8" s="882">
        <v>21318522</v>
      </c>
      <c r="G8" s="882">
        <v>21318523</v>
      </c>
      <c r="H8" s="882">
        <v>21318522</v>
      </c>
      <c r="I8" s="882">
        <v>21318523</v>
      </c>
      <c r="J8" s="882">
        <v>21318522</v>
      </c>
      <c r="K8" s="882">
        <v>21318523</v>
      </c>
      <c r="L8" s="882">
        <v>21318522</v>
      </c>
      <c r="M8" s="882">
        <v>21318523</v>
      </c>
      <c r="N8" s="882">
        <v>21318522</v>
      </c>
      <c r="O8" s="879">
        <f t="shared" si="0"/>
        <v>255822270</v>
      </c>
      <c r="P8" s="880">
        <v>13700</v>
      </c>
      <c r="S8" s="871"/>
    </row>
    <row r="9" spans="1:19" s="880" customFormat="1" ht="21.75" customHeight="1">
      <c r="A9" s="876" t="s">
        <v>12</v>
      </c>
      <c r="B9" s="881" t="s">
        <v>454</v>
      </c>
      <c r="C9" s="882"/>
      <c r="D9" s="882"/>
      <c r="E9" s="882"/>
      <c r="F9" s="882"/>
      <c r="G9" s="882"/>
      <c r="H9" s="882"/>
      <c r="I9" s="882">
        <v>40000000</v>
      </c>
      <c r="J9" s="882"/>
      <c r="K9" s="882"/>
      <c r="L9" s="882"/>
      <c r="M9" s="882"/>
      <c r="N9" s="882"/>
      <c r="O9" s="879">
        <f t="shared" si="0"/>
        <v>40000000</v>
      </c>
      <c r="P9" s="880">
        <v>246945</v>
      </c>
      <c r="S9" s="871"/>
    </row>
    <row r="10" spans="1:16" s="880" customFormat="1" ht="23.25" customHeight="1">
      <c r="A10" s="876" t="s">
        <v>12</v>
      </c>
      <c r="B10" s="877" t="s">
        <v>455</v>
      </c>
      <c r="C10" s="878"/>
      <c r="D10" s="878"/>
      <c r="E10" s="878"/>
      <c r="F10" s="878"/>
      <c r="G10" s="878"/>
      <c r="H10" s="878"/>
      <c r="I10" s="878"/>
      <c r="J10" s="878"/>
      <c r="K10" s="882"/>
      <c r="L10" s="878"/>
      <c r="M10" s="878"/>
      <c r="N10" s="878"/>
      <c r="O10" s="879">
        <f t="shared" si="0"/>
        <v>0</v>
      </c>
      <c r="P10" s="880">
        <v>118427</v>
      </c>
    </row>
    <row r="11" spans="1:16" s="880" customFormat="1" ht="23.25" customHeight="1">
      <c r="A11" s="876" t="s">
        <v>13</v>
      </c>
      <c r="B11" s="877" t="s">
        <v>456</v>
      </c>
      <c r="C11" s="878"/>
      <c r="D11" s="878"/>
      <c r="E11" s="878"/>
      <c r="F11" s="878">
        <v>33000000</v>
      </c>
      <c r="G11" s="878"/>
      <c r="H11" s="878"/>
      <c r="I11" s="878"/>
      <c r="J11" s="878"/>
      <c r="K11" s="878"/>
      <c r="L11" s="878"/>
      <c r="M11" s="878"/>
      <c r="N11" s="878"/>
      <c r="O11" s="879">
        <f t="shared" si="0"/>
        <v>33000000</v>
      </c>
      <c r="P11" s="880">
        <v>0</v>
      </c>
    </row>
    <row r="12" spans="1:16" s="880" customFormat="1" ht="23.25" customHeight="1" thickBot="1">
      <c r="A12" s="876" t="s">
        <v>14</v>
      </c>
      <c r="B12" s="877" t="s">
        <v>457</v>
      </c>
      <c r="C12" s="878">
        <f>'1.sz.m-önk.össze.bev'!E57</f>
        <v>146539860</v>
      </c>
      <c r="D12" s="878"/>
      <c r="E12" s="878"/>
      <c r="F12" s="878"/>
      <c r="G12" s="878"/>
      <c r="H12" s="878"/>
      <c r="I12" s="878"/>
      <c r="J12" s="878"/>
      <c r="K12" s="878"/>
      <c r="L12" s="878"/>
      <c r="M12" s="878"/>
      <c r="N12" s="878"/>
      <c r="O12" s="879">
        <f t="shared" si="0"/>
        <v>146539860</v>
      </c>
      <c r="P12" s="880">
        <v>7592</v>
      </c>
    </row>
    <row r="13" spans="1:17" s="871" customFormat="1" ht="15.75" customHeight="1" thickBot="1">
      <c r="A13" s="876" t="s">
        <v>60</v>
      </c>
      <c r="B13" s="883" t="s">
        <v>458</v>
      </c>
      <c r="C13" s="884">
        <f aca="true" t="shared" si="1" ref="C13:O13">SUM(C6:C12)</f>
        <v>172133026</v>
      </c>
      <c r="D13" s="884">
        <f t="shared" si="1"/>
        <v>25593166</v>
      </c>
      <c r="E13" s="884">
        <f t="shared" si="1"/>
        <v>111473166</v>
      </c>
      <c r="F13" s="884">
        <f t="shared" si="1"/>
        <v>58593166</v>
      </c>
      <c r="G13" s="884">
        <f t="shared" si="1"/>
        <v>25593166</v>
      </c>
      <c r="H13" s="884">
        <f t="shared" si="1"/>
        <v>25593166</v>
      </c>
      <c r="I13" s="884">
        <f t="shared" si="1"/>
        <v>65593166</v>
      </c>
      <c r="J13" s="884">
        <f t="shared" si="1"/>
        <v>25593166</v>
      </c>
      <c r="K13" s="884">
        <f t="shared" si="1"/>
        <v>111473166</v>
      </c>
      <c r="L13" s="884">
        <f t="shared" si="1"/>
        <v>25593166</v>
      </c>
      <c r="M13" s="884">
        <f t="shared" si="1"/>
        <v>25593166</v>
      </c>
      <c r="N13" s="884">
        <f t="shared" si="1"/>
        <v>25593165</v>
      </c>
      <c r="O13" s="885">
        <f t="shared" si="1"/>
        <v>698417851</v>
      </c>
      <c r="Q13" s="871">
        <f>SUM(P6:P12)</f>
        <v>565711</v>
      </c>
    </row>
    <row r="14" spans="1:15" s="871" customFormat="1" ht="15" customHeight="1" thickBot="1">
      <c r="A14" s="876" t="s">
        <v>61</v>
      </c>
      <c r="B14" s="1352" t="s">
        <v>139</v>
      </c>
      <c r="C14" s="1353"/>
      <c r="D14" s="1353"/>
      <c r="E14" s="1353"/>
      <c r="F14" s="1353"/>
      <c r="G14" s="1353"/>
      <c r="H14" s="1353"/>
      <c r="I14" s="1353"/>
      <c r="J14" s="1353"/>
      <c r="K14" s="1353"/>
      <c r="L14" s="1353"/>
      <c r="M14" s="1353"/>
      <c r="N14" s="1353"/>
      <c r="O14" s="1354"/>
    </row>
    <row r="15" spans="1:19" s="880" customFormat="1" ht="13.5" customHeight="1">
      <c r="A15" s="876" t="s">
        <v>437</v>
      </c>
      <c r="B15" s="881" t="s">
        <v>461</v>
      </c>
      <c r="C15" s="882">
        <v>39235515</v>
      </c>
      <c r="D15" s="882">
        <v>39235515</v>
      </c>
      <c r="E15" s="882">
        <v>39235515</v>
      </c>
      <c r="F15" s="882">
        <v>39235515</v>
      </c>
      <c r="G15" s="882">
        <v>39235515</v>
      </c>
      <c r="H15" s="882">
        <v>39235514</v>
      </c>
      <c r="I15" s="882">
        <v>39235515</v>
      </c>
      <c r="J15" s="882">
        <v>39235515</v>
      </c>
      <c r="K15" s="882">
        <v>39235515</v>
      </c>
      <c r="L15" s="882">
        <v>39235515</v>
      </c>
      <c r="M15" s="882">
        <v>39235515</v>
      </c>
      <c r="N15" s="882">
        <v>39235515</v>
      </c>
      <c r="O15" s="886">
        <f>SUM(C15:N15)</f>
        <v>470826179</v>
      </c>
      <c r="P15" s="880">
        <v>550166</v>
      </c>
      <c r="S15" s="871"/>
    </row>
    <row r="16" spans="1:16" s="880" customFormat="1" ht="27" customHeight="1">
      <c r="A16" s="876" t="s">
        <v>459</v>
      </c>
      <c r="B16" s="877" t="s">
        <v>463</v>
      </c>
      <c r="C16" s="878">
        <v>1000000</v>
      </c>
      <c r="D16" s="878">
        <v>1000000</v>
      </c>
      <c r="E16" s="878">
        <v>635000</v>
      </c>
      <c r="F16" s="878">
        <f>396042</f>
        <v>396042</v>
      </c>
      <c r="G16" s="878">
        <f>30000000+1000000</f>
        <v>31000000</v>
      </c>
      <c r="H16" s="878">
        <v>880000</v>
      </c>
      <c r="I16" s="878">
        <v>15000000</v>
      </c>
      <c r="J16" s="878">
        <v>40000000</v>
      </c>
      <c r="K16" s="878">
        <v>889000</v>
      </c>
      <c r="L16" s="878">
        <v>9000000</v>
      </c>
      <c r="M16" s="878"/>
      <c r="N16" s="878">
        <v>10000000</v>
      </c>
      <c r="O16" s="879">
        <f>SUM(C16:N16)</f>
        <v>109800042</v>
      </c>
      <c r="P16" s="880">
        <v>124458</v>
      </c>
    </row>
    <row r="17" spans="1:19" s="880" customFormat="1" ht="13.5" customHeight="1">
      <c r="A17" s="876" t="s">
        <v>460</v>
      </c>
      <c r="B17" s="877" t="s">
        <v>465</v>
      </c>
      <c r="C17" s="878"/>
      <c r="D17" s="878"/>
      <c r="E17" s="878"/>
      <c r="F17" s="878"/>
      <c r="G17" s="878"/>
      <c r="H17" s="878"/>
      <c r="I17" s="878"/>
      <c r="J17" s="878"/>
      <c r="K17" s="878"/>
      <c r="L17" s="878"/>
      <c r="M17" s="878"/>
      <c r="N17" s="878">
        <f>'1 .sz.m.önk.össz.kiad.'!E25</f>
        <v>77908803</v>
      </c>
      <c r="O17" s="879">
        <f>SUM(C17:N17)</f>
        <v>77908803</v>
      </c>
      <c r="P17" s="880">
        <v>0</v>
      </c>
      <c r="S17" s="871"/>
    </row>
    <row r="18" spans="1:16" s="880" customFormat="1" ht="13.5" customHeight="1" thickBot="1">
      <c r="A18" s="876" t="s">
        <v>462</v>
      </c>
      <c r="B18" s="877" t="s">
        <v>467</v>
      </c>
      <c r="C18" s="878">
        <f>'1 .sz.m.önk.össz.kiad.'!E33+755935</f>
        <v>8878354</v>
      </c>
      <c r="D18" s="878">
        <f>'1 .sz.m.önk.össz.kiad.'!E32</f>
        <v>29500000</v>
      </c>
      <c r="E18" s="878"/>
      <c r="F18" s="878">
        <f>755935</f>
        <v>755935</v>
      </c>
      <c r="G18" s="878"/>
      <c r="H18" s="878"/>
      <c r="I18" s="878">
        <f>755935</f>
        <v>755935</v>
      </c>
      <c r="J18" s="878"/>
      <c r="K18" s="878"/>
      <c r="L18" s="878">
        <f>755935</f>
        <v>755935</v>
      </c>
      <c r="M18" s="878"/>
      <c r="N18" s="878"/>
      <c r="O18" s="879">
        <f>SUM(C18:N18)</f>
        <v>40646159</v>
      </c>
      <c r="P18" s="880">
        <v>47140</v>
      </c>
    </row>
    <row r="19" spans="1:17" s="871" customFormat="1" ht="15.75" customHeight="1" thickBot="1">
      <c r="A19" s="876" t="s">
        <v>464</v>
      </c>
      <c r="B19" s="883" t="s">
        <v>468</v>
      </c>
      <c r="C19" s="884">
        <f aca="true" t="shared" si="2" ref="C19:O19">SUM(C15:C18)</f>
        <v>49113869</v>
      </c>
      <c r="D19" s="884">
        <f t="shared" si="2"/>
        <v>69735515</v>
      </c>
      <c r="E19" s="884">
        <f t="shared" si="2"/>
        <v>39870515</v>
      </c>
      <c r="F19" s="884">
        <f t="shared" si="2"/>
        <v>40387492</v>
      </c>
      <c r="G19" s="884">
        <f t="shared" si="2"/>
        <v>70235515</v>
      </c>
      <c r="H19" s="884">
        <f t="shared" si="2"/>
        <v>40115514</v>
      </c>
      <c r="I19" s="884">
        <f t="shared" si="2"/>
        <v>54991450</v>
      </c>
      <c r="J19" s="884">
        <f t="shared" si="2"/>
        <v>79235515</v>
      </c>
      <c r="K19" s="884">
        <f t="shared" si="2"/>
        <v>40124515</v>
      </c>
      <c r="L19" s="884">
        <f t="shared" si="2"/>
        <v>48991450</v>
      </c>
      <c r="M19" s="884">
        <f t="shared" si="2"/>
        <v>39235515</v>
      </c>
      <c r="N19" s="884">
        <f t="shared" si="2"/>
        <v>127144318</v>
      </c>
      <c r="O19" s="885">
        <f t="shared" si="2"/>
        <v>699181183</v>
      </c>
      <c r="Q19" s="871">
        <f>SUM(P15:P18)</f>
        <v>721764</v>
      </c>
    </row>
    <row r="20" spans="1:15" ht="16.5" thickBot="1">
      <c r="A20" s="876" t="s">
        <v>466</v>
      </c>
      <c r="B20" s="887" t="s">
        <v>469</v>
      </c>
      <c r="C20" s="888">
        <f>C13-C19</f>
        <v>123019157</v>
      </c>
      <c r="D20" s="888">
        <f>C13+D13-C19-D19</f>
        <v>78876808</v>
      </c>
      <c r="E20" s="888">
        <f>C13+D13+E13-C19-D19-E19</f>
        <v>150479459</v>
      </c>
      <c r="F20" s="888">
        <f>C13+D13+E13+F13-C19-D19-E19-F19</f>
        <v>168685133</v>
      </c>
      <c r="G20" s="888">
        <f>(SUM(C13:G13))-(SUM(C19:G19))</f>
        <v>124042784</v>
      </c>
      <c r="H20" s="888">
        <f>(SUM(C13:H13))-(SUM(C19:H19))</f>
        <v>109520436</v>
      </c>
      <c r="I20" s="888">
        <f>(SUM(C13:I13))-(SUM(C19:I19))</f>
        <v>120122152</v>
      </c>
      <c r="J20" s="888">
        <f>(SUM(C13:J13))-(SUM(C19:J19))</f>
        <v>66479803</v>
      </c>
      <c r="K20" s="888">
        <f>(SUM(C13:K13))-(SUM(C19:K19))</f>
        <v>137828454</v>
      </c>
      <c r="L20" s="888">
        <f>(SUM(C13:L13))-(SUM(C19:L19))</f>
        <v>114430170</v>
      </c>
      <c r="M20" s="888">
        <f>(SUM(C13:M13))-(SUM(C19:M19))</f>
        <v>100787821</v>
      </c>
      <c r="N20" s="888">
        <f>(SUM(C13:N13))-(SUM(C19:N19))</f>
        <v>-763332</v>
      </c>
      <c r="O20" s="889">
        <f>O13-O19</f>
        <v>-763332</v>
      </c>
    </row>
    <row r="21" ht="15.75">
      <c r="A21" s="890"/>
    </row>
    <row r="22" spans="2:4" ht="15.75">
      <c r="B22" s="891"/>
      <c r="C22" s="892"/>
      <c r="D22" s="892"/>
    </row>
  </sheetData>
  <sheetProtection/>
  <mergeCells count="4">
    <mergeCell ref="M1:O1"/>
    <mergeCell ref="A2:O2"/>
    <mergeCell ref="B5:O5"/>
    <mergeCell ref="B14:O14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78.57421875" style="593" customWidth="1"/>
    <col min="2" max="2" width="15.7109375" style="593" customWidth="1"/>
    <col min="3" max="3" width="13.140625" style="593" hidden="1" customWidth="1"/>
    <col min="4" max="4" width="13.28125" style="593" hidden="1" customWidth="1"/>
    <col min="5" max="5" width="13.140625" style="593" hidden="1" customWidth="1"/>
    <col min="6" max="6" width="13.28125" style="593" hidden="1" customWidth="1"/>
    <col min="7" max="7" width="13.7109375" style="593" hidden="1" customWidth="1"/>
    <col min="8" max="10" width="9.140625" style="593" hidden="1" customWidth="1"/>
    <col min="11" max="16384" width="9.140625" style="593" customWidth="1"/>
  </cols>
  <sheetData>
    <row r="1" spans="1:7" ht="21" customHeight="1">
      <c r="A1" s="1364" t="s">
        <v>439</v>
      </c>
      <c r="B1" s="1364"/>
      <c r="C1" s="1364"/>
      <c r="D1" s="1364"/>
      <c r="E1" s="1364"/>
      <c r="F1" s="1364"/>
      <c r="G1" s="1364"/>
    </row>
    <row r="2" spans="1:7" s="594" customFormat="1" ht="51.75" customHeight="1">
      <c r="A2" s="1363" t="s">
        <v>647</v>
      </c>
      <c r="B2" s="1363"/>
      <c r="C2" s="1363"/>
      <c r="D2" s="1363"/>
      <c r="E2" s="1363"/>
      <c r="F2" s="1363"/>
      <c r="G2" s="1363"/>
    </row>
    <row r="3" spans="1:2" ht="15.75" customHeight="1" thickBot="1">
      <c r="A3" s="595"/>
      <c r="B3" s="1002" t="s">
        <v>536</v>
      </c>
    </row>
    <row r="4" spans="1:10" s="597" customFormat="1" ht="24" customHeight="1" thickBot="1">
      <c r="A4" s="596" t="s">
        <v>266</v>
      </c>
      <c r="B4" s="615" t="s">
        <v>267</v>
      </c>
      <c r="C4" s="615" t="s">
        <v>236</v>
      </c>
      <c r="D4" s="615" t="s">
        <v>241</v>
      </c>
      <c r="E4" s="615" t="s">
        <v>244</v>
      </c>
      <c r="F4" s="615" t="s">
        <v>524</v>
      </c>
      <c r="G4" s="615" t="s">
        <v>529</v>
      </c>
      <c r="H4" s="615" t="s">
        <v>524</v>
      </c>
      <c r="I4" s="615" t="s">
        <v>529</v>
      </c>
      <c r="J4" s="615" t="s">
        <v>519</v>
      </c>
    </row>
    <row r="5" spans="1:10" s="599" customFormat="1" ht="21" customHeight="1">
      <c r="A5" s="598" t="s">
        <v>268</v>
      </c>
      <c r="B5" s="616">
        <v>69459609</v>
      </c>
      <c r="C5" s="616"/>
      <c r="D5" s="616"/>
      <c r="E5" s="616"/>
      <c r="F5" s="616"/>
      <c r="G5" s="616"/>
      <c r="H5" s="616"/>
      <c r="I5" s="616"/>
      <c r="J5" s="965" t="e">
        <f>H5/G5</f>
        <v>#DIV/0!</v>
      </c>
    </row>
    <row r="6" spans="1:10" s="599" customFormat="1" ht="21" customHeight="1">
      <c r="A6" s="600" t="s">
        <v>269</v>
      </c>
      <c r="B6" s="617">
        <v>0</v>
      </c>
      <c r="C6" s="617">
        <v>0</v>
      </c>
      <c r="D6" s="617">
        <v>0</v>
      </c>
      <c r="E6" s="617">
        <v>0</v>
      </c>
      <c r="F6" s="617">
        <v>0</v>
      </c>
      <c r="G6" s="617">
        <v>0</v>
      </c>
      <c r="H6" s="617">
        <v>0</v>
      </c>
      <c r="I6" s="617">
        <v>0</v>
      </c>
      <c r="J6" s="1355"/>
    </row>
    <row r="7" spans="1:10" s="599" customFormat="1" ht="21" customHeight="1">
      <c r="A7" s="600" t="s">
        <v>270</v>
      </c>
      <c r="B7" s="617">
        <v>0</v>
      </c>
      <c r="C7" s="617">
        <v>0</v>
      </c>
      <c r="D7" s="617">
        <v>0</v>
      </c>
      <c r="E7" s="617">
        <v>0</v>
      </c>
      <c r="F7" s="617">
        <v>0</v>
      </c>
      <c r="G7" s="617">
        <v>0</v>
      </c>
      <c r="H7" s="617">
        <v>0</v>
      </c>
      <c r="I7" s="617">
        <v>0</v>
      </c>
      <c r="J7" s="1356"/>
    </row>
    <row r="8" spans="1:10" s="599" customFormat="1" ht="21" customHeight="1">
      <c r="A8" s="600" t="s">
        <v>271</v>
      </c>
      <c r="B8" s="617">
        <v>0</v>
      </c>
      <c r="C8" s="617">
        <v>0</v>
      </c>
      <c r="D8" s="617">
        <v>0</v>
      </c>
      <c r="E8" s="617">
        <v>0</v>
      </c>
      <c r="F8" s="617">
        <v>0</v>
      </c>
      <c r="G8" s="617">
        <v>0</v>
      </c>
      <c r="H8" s="617">
        <v>0</v>
      </c>
      <c r="I8" s="617">
        <v>0</v>
      </c>
      <c r="J8" s="1356"/>
    </row>
    <row r="9" spans="1:10" s="599" customFormat="1" ht="21" customHeight="1">
      <c r="A9" s="601" t="s">
        <v>272</v>
      </c>
      <c r="B9" s="617">
        <v>0</v>
      </c>
      <c r="C9" s="617">
        <v>0</v>
      </c>
      <c r="D9" s="617">
        <v>0</v>
      </c>
      <c r="E9" s="617">
        <v>0</v>
      </c>
      <c r="F9" s="617">
        <v>0</v>
      </c>
      <c r="G9" s="617">
        <v>0</v>
      </c>
      <c r="H9" s="617">
        <v>0</v>
      </c>
      <c r="I9" s="617">
        <v>0</v>
      </c>
      <c r="J9" s="1356"/>
    </row>
    <row r="10" spans="1:10" s="599" customFormat="1" ht="21" customHeight="1">
      <c r="A10" s="598" t="s">
        <v>273</v>
      </c>
      <c r="B10" s="618">
        <f aca="true" t="shared" si="0" ref="B10:I10">SUM(B6:B9)</f>
        <v>0</v>
      </c>
      <c r="C10" s="618">
        <f t="shared" si="0"/>
        <v>0</v>
      </c>
      <c r="D10" s="618">
        <f t="shared" si="0"/>
        <v>0</v>
      </c>
      <c r="E10" s="618">
        <f t="shared" si="0"/>
        <v>0</v>
      </c>
      <c r="F10" s="618">
        <f>SUM(F6:F9)</f>
        <v>0</v>
      </c>
      <c r="G10" s="618">
        <f>SUM(G6:G9)</f>
        <v>0</v>
      </c>
      <c r="H10" s="618">
        <f t="shared" si="0"/>
        <v>0</v>
      </c>
      <c r="I10" s="618">
        <f t="shared" si="0"/>
        <v>0</v>
      </c>
      <c r="J10" s="1356"/>
    </row>
    <row r="11" spans="1:10" s="599" customFormat="1" ht="21" customHeight="1" hidden="1">
      <c r="A11" s="602" t="s">
        <v>274</v>
      </c>
      <c r="B11" s="618"/>
      <c r="C11" s="618"/>
      <c r="D11" s="618"/>
      <c r="E11" s="618"/>
      <c r="F11" s="618"/>
      <c r="G11" s="618"/>
      <c r="H11" s="618"/>
      <c r="I11" s="618"/>
      <c r="J11" s="1356"/>
    </row>
    <row r="12" spans="1:10" s="599" customFormat="1" ht="21" customHeight="1">
      <c r="A12" s="598" t="s">
        <v>357</v>
      </c>
      <c r="B12" s="618">
        <v>0</v>
      </c>
      <c r="C12" s="618">
        <v>0</v>
      </c>
      <c r="D12" s="618">
        <v>0</v>
      </c>
      <c r="E12" s="618">
        <v>0</v>
      </c>
      <c r="F12" s="618">
        <v>0</v>
      </c>
      <c r="G12" s="618">
        <v>0</v>
      </c>
      <c r="H12" s="618">
        <v>0</v>
      </c>
      <c r="I12" s="618">
        <v>0</v>
      </c>
      <c r="J12" s="1356"/>
    </row>
    <row r="13" spans="1:10" s="599" customFormat="1" ht="21" customHeight="1" hidden="1" thickBot="1">
      <c r="A13" s="598" t="s">
        <v>278</v>
      </c>
      <c r="B13" s="651">
        <v>0</v>
      </c>
      <c r="C13" s="651">
        <v>0</v>
      </c>
      <c r="D13" s="651">
        <v>0</v>
      </c>
      <c r="E13" s="651">
        <v>0</v>
      </c>
      <c r="F13" s="651">
        <v>0</v>
      </c>
      <c r="G13" s="651">
        <v>0</v>
      </c>
      <c r="H13" s="651">
        <v>0</v>
      </c>
      <c r="I13" s="651">
        <v>0</v>
      </c>
      <c r="J13" s="1357"/>
    </row>
    <row r="14" spans="1:10" s="599" customFormat="1" ht="21" customHeight="1" thickBot="1">
      <c r="A14" s="996" t="s">
        <v>511</v>
      </c>
      <c r="B14" s="949">
        <v>569468</v>
      </c>
      <c r="C14" s="949"/>
      <c r="D14" s="949"/>
      <c r="E14" s="949"/>
      <c r="F14" s="949"/>
      <c r="G14" s="949"/>
      <c r="H14" s="949"/>
      <c r="I14" s="949"/>
      <c r="J14" s="966" t="e">
        <f>H14/G14</f>
        <v>#DIV/0!</v>
      </c>
    </row>
    <row r="15" spans="1:10" s="605" customFormat="1" ht="24.75" customHeight="1" thickBot="1">
      <c r="A15" s="604" t="s">
        <v>356</v>
      </c>
      <c r="B15" s="619">
        <f aca="true" t="shared" si="1" ref="B15:I15">B5+B10-B11+B12+B13+B14</f>
        <v>70029077</v>
      </c>
      <c r="C15" s="619">
        <f t="shared" si="1"/>
        <v>0</v>
      </c>
      <c r="D15" s="619">
        <f t="shared" si="1"/>
        <v>0</v>
      </c>
      <c r="E15" s="619">
        <f t="shared" si="1"/>
        <v>0</v>
      </c>
      <c r="F15" s="619">
        <f>F5+F10-F11+F12+F13+F14</f>
        <v>0</v>
      </c>
      <c r="G15" s="619">
        <f>G5+G10-G11+G12+G13+G14</f>
        <v>0</v>
      </c>
      <c r="H15" s="619">
        <f t="shared" si="1"/>
        <v>0</v>
      </c>
      <c r="I15" s="619">
        <f t="shared" si="1"/>
        <v>0</v>
      </c>
      <c r="J15" s="967" t="e">
        <f>H15/G15</f>
        <v>#DIV/0!</v>
      </c>
    </row>
    <row r="16" spans="1:10" ht="24.75" customHeight="1">
      <c r="A16" s="606" t="s">
        <v>275</v>
      </c>
      <c r="B16" s="616">
        <f>18177593+4800000+8939800+2400000+229200+418900</f>
        <v>34965493</v>
      </c>
      <c r="C16" s="616"/>
      <c r="D16" s="616"/>
      <c r="E16" s="616"/>
      <c r="F16" s="616"/>
      <c r="G16" s="616"/>
      <c r="H16" s="616"/>
      <c r="I16" s="616"/>
      <c r="J16" s="1358"/>
    </row>
    <row r="17" spans="1:10" ht="24.75" customHeight="1" thickBot="1">
      <c r="A17" s="602" t="s">
        <v>276</v>
      </c>
      <c r="B17" s="618">
        <f>3431400+1688467</f>
        <v>5119867</v>
      </c>
      <c r="C17" s="618"/>
      <c r="D17" s="618"/>
      <c r="E17" s="618"/>
      <c r="F17" s="618"/>
      <c r="G17" s="618"/>
      <c r="H17" s="618"/>
      <c r="I17" s="618"/>
      <c r="J17" s="1359"/>
    </row>
    <row r="18" spans="1:10" s="605" customFormat="1" ht="24.75" customHeight="1" thickBot="1">
      <c r="A18" s="607" t="s">
        <v>358</v>
      </c>
      <c r="B18" s="620">
        <f aca="true" t="shared" si="2" ref="B18:I18">SUM(B16:B17)</f>
        <v>40085360</v>
      </c>
      <c r="C18" s="620">
        <f t="shared" si="2"/>
        <v>0</v>
      </c>
      <c r="D18" s="620">
        <f t="shared" si="2"/>
        <v>0</v>
      </c>
      <c r="E18" s="620">
        <f t="shared" si="2"/>
        <v>0</v>
      </c>
      <c r="F18" s="620">
        <f>SUM(F16:F17)</f>
        <v>0</v>
      </c>
      <c r="G18" s="620">
        <f>SUM(G16:G17)</f>
        <v>0</v>
      </c>
      <c r="H18" s="620">
        <f t="shared" si="2"/>
        <v>0</v>
      </c>
      <c r="I18" s="620">
        <f t="shared" si="2"/>
        <v>0</v>
      </c>
      <c r="J18" s="968" t="e">
        <f>H18/G18</f>
        <v>#DIV/0!</v>
      </c>
    </row>
    <row r="19" spans="1:10" ht="24.75" customHeight="1">
      <c r="A19" s="608" t="s">
        <v>277</v>
      </c>
      <c r="B19" s="621">
        <v>0</v>
      </c>
      <c r="C19" s="621">
        <v>0</v>
      </c>
      <c r="D19" s="621">
        <v>0</v>
      </c>
      <c r="E19" s="621">
        <v>0</v>
      </c>
      <c r="F19" s="621">
        <v>0</v>
      </c>
      <c r="G19" s="621">
        <v>0</v>
      </c>
      <c r="H19" s="621"/>
      <c r="I19" s="621"/>
      <c r="J19" s="1360"/>
    </row>
    <row r="20" spans="1:10" ht="24.75" customHeight="1">
      <c r="A20" s="600" t="s">
        <v>549</v>
      </c>
      <c r="B20" s="622">
        <v>18000000</v>
      </c>
      <c r="C20" s="622"/>
      <c r="D20" s="622"/>
      <c r="E20" s="622"/>
      <c r="F20" s="622"/>
      <c r="G20" s="622"/>
      <c r="H20" s="622"/>
      <c r="I20" s="622"/>
      <c r="J20" s="1361"/>
    </row>
    <row r="21" spans="1:10" ht="24.75" customHeight="1" hidden="1">
      <c r="A21" s="601" t="s">
        <v>279</v>
      </c>
      <c r="B21" s="622"/>
      <c r="C21" s="622"/>
      <c r="D21" s="622"/>
      <c r="E21" s="622"/>
      <c r="F21" s="622"/>
      <c r="G21" s="622"/>
      <c r="H21" s="622"/>
      <c r="I21" s="622"/>
      <c r="J21" s="1361"/>
    </row>
    <row r="22" spans="1:10" ht="24.75" customHeight="1">
      <c r="A22" s="600" t="s">
        <v>550</v>
      </c>
      <c r="B22" s="622">
        <v>17964320</v>
      </c>
      <c r="C22" s="622"/>
      <c r="D22" s="622"/>
      <c r="E22" s="622"/>
      <c r="F22" s="622"/>
      <c r="G22" s="622"/>
      <c r="H22" s="622"/>
      <c r="I22" s="622"/>
      <c r="J22" s="1361"/>
    </row>
    <row r="23" spans="1:10" ht="24.75" customHeight="1">
      <c r="A23" s="600" t="s">
        <v>648</v>
      </c>
      <c r="B23" s="622">
        <v>2500000</v>
      </c>
      <c r="C23" s="622"/>
      <c r="D23" s="622"/>
      <c r="E23" s="622"/>
      <c r="F23" s="622"/>
      <c r="G23" s="622"/>
      <c r="H23" s="622"/>
      <c r="I23" s="622"/>
      <c r="J23" s="1361"/>
    </row>
    <row r="24" spans="1:10" ht="24.75" customHeight="1">
      <c r="A24" s="600" t="s">
        <v>649</v>
      </c>
      <c r="B24" s="622">
        <v>34125000</v>
      </c>
      <c r="C24" s="622"/>
      <c r="D24" s="622"/>
      <c r="E24" s="622"/>
      <c r="F24" s="622"/>
      <c r="G24" s="622"/>
      <c r="H24" s="622"/>
      <c r="I24" s="622"/>
      <c r="J24" s="1361"/>
    </row>
    <row r="25" spans="1:10" ht="24.75" customHeight="1">
      <c r="A25" s="601" t="s">
        <v>650</v>
      </c>
      <c r="B25" s="622">
        <v>7646600</v>
      </c>
      <c r="C25" s="622"/>
      <c r="D25" s="622"/>
      <c r="E25" s="622"/>
      <c r="F25" s="622"/>
      <c r="G25" s="622"/>
      <c r="H25" s="622"/>
      <c r="I25" s="622"/>
      <c r="J25" s="1361"/>
    </row>
    <row r="26" spans="1:10" ht="24.75" customHeight="1">
      <c r="A26" s="601" t="s">
        <v>551</v>
      </c>
      <c r="B26" s="622">
        <v>2452500</v>
      </c>
      <c r="C26" s="622"/>
      <c r="D26" s="622"/>
      <c r="E26" s="622"/>
      <c r="F26" s="622"/>
      <c r="G26" s="622"/>
      <c r="H26" s="622"/>
      <c r="I26" s="622"/>
      <c r="J26" s="1361"/>
    </row>
    <row r="27" spans="1:10" ht="24.75" customHeight="1">
      <c r="A27" s="999" t="s">
        <v>651</v>
      </c>
      <c r="B27" s="622">
        <v>2000000</v>
      </c>
      <c r="C27" s="622"/>
      <c r="D27" s="622"/>
      <c r="E27" s="622"/>
      <c r="F27" s="622"/>
      <c r="G27" s="622"/>
      <c r="H27" s="622"/>
      <c r="I27" s="622"/>
      <c r="J27" s="1361"/>
    </row>
    <row r="28" spans="1:10" ht="44.25" customHeight="1">
      <c r="A28" s="1000" t="s">
        <v>652</v>
      </c>
      <c r="B28" s="622">
        <v>5400000</v>
      </c>
      <c r="C28" s="622"/>
      <c r="D28" s="622"/>
      <c r="E28" s="622"/>
      <c r="F28" s="622"/>
      <c r="G28" s="622"/>
      <c r="H28" s="622"/>
      <c r="I28" s="622"/>
      <c r="J28" s="1361"/>
    </row>
    <row r="29" spans="1:10" s="609" customFormat="1" ht="24.75" customHeight="1">
      <c r="A29" s="646" t="s">
        <v>280</v>
      </c>
      <c r="B29" s="647">
        <f>SUM(B20,B22:B28)</f>
        <v>90088420</v>
      </c>
      <c r="C29" s="647">
        <f>SUM(C20,C22:C26)</f>
        <v>0</v>
      </c>
      <c r="D29" s="647">
        <f>SUM(D20,D22:D26)</f>
        <v>0</v>
      </c>
      <c r="E29" s="647">
        <f>SUM(E20,E22:E26)</f>
        <v>0</v>
      </c>
      <c r="F29" s="647">
        <f>SUM(F20,F22:F26)</f>
        <v>0</v>
      </c>
      <c r="G29" s="647">
        <f>SUM(G20,G22:G26)</f>
        <v>0</v>
      </c>
      <c r="H29" s="647">
        <f>SUM(H20,H22:H25)</f>
        <v>0</v>
      </c>
      <c r="I29" s="647">
        <f>SUM(I20,I22:I25)</f>
        <v>0</v>
      </c>
      <c r="J29" s="1361"/>
    </row>
    <row r="30" spans="1:10" s="609" customFormat="1" ht="24.75" customHeight="1">
      <c r="A30" s="648" t="s">
        <v>361</v>
      </c>
      <c r="B30" s="622">
        <v>10118400</v>
      </c>
      <c r="C30" s="622"/>
      <c r="D30" s="622"/>
      <c r="E30" s="622"/>
      <c r="F30" s="622"/>
      <c r="G30" s="622"/>
      <c r="H30" s="622"/>
      <c r="I30" s="622"/>
      <c r="J30" s="1361"/>
    </row>
    <row r="31" spans="1:10" s="609" customFormat="1" ht="24.75" customHeight="1">
      <c r="A31" s="648" t="s">
        <v>360</v>
      </c>
      <c r="B31" s="622">
        <v>3783935</v>
      </c>
      <c r="C31" s="622"/>
      <c r="D31" s="622"/>
      <c r="E31" s="622"/>
      <c r="F31" s="622"/>
      <c r="G31" s="622"/>
      <c r="H31" s="622"/>
      <c r="I31" s="622"/>
      <c r="J31" s="1361"/>
    </row>
    <row r="32" spans="1:10" s="609" customFormat="1" ht="24.75" customHeight="1">
      <c r="A32" s="997" t="s">
        <v>552</v>
      </c>
      <c r="B32" s="998">
        <v>143640</v>
      </c>
      <c r="C32" s="998"/>
      <c r="D32" s="998"/>
      <c r="E32" s="998"/>
      <c r="F32" s="998"/>
      <c r="G32" s="998"/>
      <c r="H32" s="998"/>
      <c r="I32" s="998"/>
      <c r="J32" s="1361"/>
    </row>
    <row r="33" spans="1:10" s="609" customFormat="1" ht="24.75" customHeight="1" thickBot="1">
      <c r="A33" s="649" t="s">
        <v>359</v>
      </c>
      <c r="B33" s="650">
        <f aca="true" t="shared" si="3" ref="B33:G33">SUM(B30:B32)</f>
        <v>14045975</v>
      </c>
      <c r="C33" s="650">
        <f t="shared" si="3"/>
        <v>0</v>
      </c>
      <c r="D33" s="650">
        <f t="shared" si="3"/>
        <v>0</v>
      </c>
      <c r="E33" s="650">
        <f t="shared" si="3"/>
        <v>0</v>
      </c>
      <c r="F33" s="650">
        <f t="shared" si="3"/>
        <v>0</v>
      </c>
      <c r="G33" s="650">
        <f t="shared" si="3"/>
        <v>0</v>
      </c>
      <c r="H33" s="650">
        <f>SUM(H30:H31)</f>
        <v>0</v>
      </c>
      <c r="I33" s="650">
        <f>SUM(I30:I31)</f>
        <v>0</v>
      </c>
      <c r="J33" s="1361"/>
    </row>
    <row r="34" spans="1:10" s="609" customFormat="1" ht="24.75" customHeight="1" hidden="1" thickBot="1">
      <c r="A34" s="950" t="s">
        <v>512</v>
      </c>
      <c r="B34" s="951"/>
      <c r="C34" s="951"/>
      <c r="D34" s="951"/>
      <c r="E34" s="951"/>
      <c r="F34" s="951"/>
      <c r="G34" s="951"/>
      <c r="H34" s="951"/>
      <c r="I34" s="951"/>
      <c r="J34" s="1362"/>
    </row>
    <row r="35" spans="1:10" s="609" customFormat="1" ht="24.75" customHeight="1" hidden="1" thickBot="1">
      <c r="A35" s="950" t="s">
        <v>559</v>
      </c>
      <c r="B35" s="951"/>
      <c r="C35" s="951"/>
      <c r="D35" s="951"/>
      <c r="E35" s="951"/>
      <c r="F35" s="951"/>
      <c r="G35" s="951"/>
      <c r="H35" s="951"/>
      <c r="I35" s="951"/>
      <c r="J35" s="1013"/>
    </row>
    <row r="36" spans="1:10" s="610" customFormat="1" ht="24.75" customHeight="1" thickBot="1">
      <c r="A36" s="607" t="s">
        <v>362</v>
      </c>
      <c r="B36" s="620">
        <f>B19+B29+B33</f>
        <v>104134395</v>
      </c>
      <c r="C36" s="620">
        <f>C19+C29+C33+C34+C35</f>
        <v>0</v>
      </c>
      <c r="D36" s="620">
        <f>D19+D29+D33+D34+D35</f>
        <v>0</v>
      </c>
      <c r="E36" s="620">
        <f>E19+E29+E33+E34+E35</f>
        <v>0</v>
      </c>
      <c r="F36" s="620">
        <f>F19+F29+F33+F34+F35</f>
        <v>0</v>
      </c>
      <c r="G36" s="620">
        <f>G19+G29+G33+G34+G35</f>
        <v>0</v>
      </c>
      <c r="H36" s="620">
        <f>H19+H29+H33+H34</f>
        <v>0</v>
      </c>
      <c r="I36" s="620">
        <f>I19+I29+I33+I34</f>
        <v>0</v>
      </c>
      <c r="J36" s="968" t="e">
        <f>H36/G36</f>
        <v>#DIV/0!</v>
      </c>
    </row>
    <row r="37" spans="1:10" s="609" customFormat="1" ht="24.75" customHeight="1" thickBot="1">
      <c r="A37" s="611" t="s">
        <v>363</v>
      </c>
      <c r="B37" s="623">
        <v>3057480</v>
      </c>
      <c r="C37" s="623"/>
      <c r="D37" s="623"/>
      <c r="E37" s="623"/>
      <c r="F37" s="623"/>
      <c r="G37" s="623"/>
      <c r="H37" s="623"/>
      <c r="I37" s="623"/>
      <c r="J37" s="969" t="e">
        <f>H37/G37</f>
        <v>#DIV/0!</v>
      </c>
    </row>
    <row r="38" spans="1:10" ht="24.75" customHeight="1" hidden="1">
      <c r="A38" s="602" t="s">
        <v>281</v>
      </c>
      <c r="B38" s="624"/>
      <c r="C38" s="624"/>
      <c r="D38" s="624"/>
      <c r="E38" s="624"/>
      <c r="F38" s="624"/>
      <c r="G38" s="624"/>
      <c r="H38" s="624"/>
      <c r="I38" s="624"/>
      <c r="J38" s="970"/>
    </row>
    <row r="39" spans="1:10" ht="24.75" customHeight="1" hidden="1">
      <c r="A39" s="603" t="s">
        <v>369</v>
      </c>
      <c r="B39" s="625"/>
      <c r="C39" s="625"/>
      <c r="D39" s="625"/>
      <c r="E39" s="625"/>
      <c r="F39" s="625"/>
      <c r="G39" s="625"/>
      <c r="H39" s="625"/>
      <c r="I39" s="625"/>
      <c r="J39" s="971"/>
    </row>
    <row r="40" spans="1:10" ht="24.75" customHeight="1" hidden="1">
      <c r="A40" s="999" t="s">
        <v>651</v>
      </c>
      <c r="B40" s="836"/>
      <c r="C40" s="836"/>
      <c r="D40" s="836"/>
      <c r="E40" s="836"/>
      <c r="F40" s="836"/>
      <c r="G40" s="836"/>
      <c r="H40" s="625"/>
      <c r="I40" s="625"/>
      <c r="J40" s="971"/>
    </row>
    <row r="41" spans="1:10" ht="33.75" customHeight="1" hidden="1">
      <c r="A41" s="1000" t="s">
        <v>652</v>
      </c>
      <c r="B41" s="836"/>
      <c r="C41" s="836"/>
      <c r="D41" s="836"/>
      <c r="E41" s="836"/>
      <c r="F41" s="836"/>
      <c r="G41" s="836"/>
      <c r="H41" s="625"/>
      <c r="I41" s="625"/>
      <c r="J41" s="971"/>
    </row>
    <row r="42" spans="1:10" ht="24.75" customHeight="1" hidden="1">
      <c r="A42" s="603" t="s">
        <v>653</v>
      </c>
      <c r="B42" s="625">
        <f aca="true" t="shared" si="4" ref="B42:G42">SUM(B40:B41)</f>
        <v>0</v>
      </c>
      <c r="C42" s="625">
        <f t="shared" si="4"/>
        <v>0</v>
      </c>
      <c r="D42" s="625">
        <f t="shared" si="4"/>
        <v>0</v>
      </c>
      <c r="E42" s="625">
        <f t="shared" si="4"/>
        <v>0</v>
      </c>
      <c r="F42" s="625">
        <f t="shared" si="4"/>
        <v>0</v>
      </c>
      <c r="G42" s="625">
        <f t="shared" si="4"/>
        <v>0</v>
      </c>
      <c r="H42" s="625"/>
      <c r="I42" s="625"/>
      <c r="J42" s="971"/>
    </row>
    <row r="43" spans="1:11" ht="24.75" customHeight="1" hidden="1">
      <c r="A43" s="603" t="s">
        <v>569</v>
      </c>
      <c r="B43" s="625"/>
      <c r="C43" s="625"/>
      <c r="D43" s="625"/>
      <c r="E43" s="625"/>
      <c r="F43" s="625"/>
      <c r="G43" s="625"/>
      <c r="H43" s="625"/>
      <c r="I43" s="625"/>
      <c r="J43" s="971" t="e">
        <f>H43/G43</f>
        <v>#DIV/0!</v>
      </c>
      <c r="K43" s="1001"/>
    </row>
    <row r="44" spans="1:10" ht="24.75" customHeight="1" hidden="1">
      <c r="A44" s="603" t="s">
        <v>368</v>
      </c>
      <c r="B44" s="625"/>
      <c r="C44" s="625"/>
      <c r="D44" s="625"/>
      <c r="E44" s="625"/>
      <c r="F44" s="625"/>
      <c r="G44" s="625"/>
      <c r="H44" s="625"/>
      <c r="I44" s="625"/>
      <c r="J44" s="971"/>
    </row>
    <row r="45" spans="1:10" ht="24.75" customHeight="1" hidden="1">
      <c r="A45" s="603" t="s">
        <v>367</v>
      </c>
      <c r="B45" s="625"/>
      <c r="C45" s="625"/>
      <c r="D45" s="625"/>
      <c r="E45" s="625"/>
      <c r="F45" s="625"/>
      <c r="G45" s="625"/>
      <c r="H45" s="625"/>
      <c r="I45" s="625"/>
      <c r="J45" s="971"/>
    </row>
    <row r="46" spans="1:10" ht="24.75" customHeight="1" hidden="1">
      <c r="A46" s="603" t="s">
        <v>366</v>
      </c>
      <c r="B46" s="625"/>
      <c r="C46" s="625"/>
      <c r="D46" s="625"/>
      <c r="E46" s="625"/>
      <c r="F46" s="625"/>
      <c r="G46" s="625"/>
      <c r="H46" s="625"/>
      <c r="I46" s="625"/>
      <c r="J46" s="971"/>
    </row>
    <row r="47" spans="1:10" ht="24.75" customHeight="1" hidden="1">
      <c r="A47" s="603" t="s">
        <v>370</v>
      </c>
      <c r="B47" s="625"/>
      <c r="C47" s="625"/>
      <c r="D47" s="625"/>
      <c r="E47" s="625"/>
      <c r="F47" s="625"/>
      <c r="G47" s="625"/>
      <c r="H47" s="625"/>
      <c r="I47" s="625"/>
      <c r="J47" s="971"/>
    </row>
    <row r="48" spans="1:10" ht="24.75" customHeight="1" hidden="1">
      <c r="A48" s="603" t="s">
        <v>523</v>
      </c>
      <c r="B48" s="625"/>
      <c r="C48" s="625"/>
      <c r="D48" s="625"/>
      <c r="E48" s="625"/>
      <c r="F48" s="625"/>
      <c r="G48" s="625"/>
      <c r="H48" s="625"/>
      <c r="I48" s="625"/>
      <c r="J48" s="971" t="e">
        <f>H48/G48</f>
        <v>#DIV/0!</v>
      </c>
    </row>
    <row r="49" spans="1:10" ht="24.75" customHeight="1" hidden="1">
      <c r="A49" s="603" t="s">
        <v>522</v>
      </c>
      <c r="B49" s="625"/>
      <c r="C49" s="625"/>
      <c r="D49" s="625"/>
      <c r="E49" s="625"/>
      <c r="F49" s="625"/>
      <c r="G49" s="625"/>
      <c r="H49" s="625"/>
      <c r="I49" s="625"/>
      <c r="J49" s="971" t="e">
        <f>H49/G49</f>
        <v>#DIV/0!</v>
      </c>
    </row>
    <row r="50" spans="1:10" ht="24.75" customHeight="1" hidden="1">
      <c r="A50" s="603" t="s">
        <v>526</v>
      </c>
      <c r="B50" s="625"/>
      <c r="C50" s="625"/>
      <c r="D50" s="625"/>
      <c r="E50" s="625"/>
      <c r="F50" s="625"/>
      <c r="G50" s="625"/>
      <c r="H50" s="625"/>
      <c r="I50" s="625"/>
      <c r="J50" s="971"/>
    </row>
    <row r="51" spans="1:10" ht="24.75" customHeight="1" hidden="1">
      <c r="A51" s="603" t="s">
        <v>612</v>
      </c>
      <c r="B51" s="625"/>
      <c r="C51" s="625"/>
      <c r="D51" s="625"/>
      <c r="E51" s="625"/>
      <c r="F51" s="625"/>
      <c r="G51" s="625"/>
      <c r="H51" s="625"/>
      <c r="I51" s="625"/>
      <c r="J51" s="971"/>
    </row>
    <row r="52" spans="1:10" ht="24.75" customHeight="1" hidden="1">
      <c r="A52" s="603" t="s">
        <v>613</v>
      </c>
      <c r="B52" s="625"/>
      <c r="C52" s="625"/>
      <c r="D52" s="625"/>
      <c r="E52" s="625"/>
      <c r="F52" s="625"/>
      <c r="G52" s="625"/>
      <c r="H52" s="625"/>
      <c r="I52" s="625"/>
      <c r="J52" s="971"/>
    </row>
    <row r="53" spans="1:10" s="613" customFormat="1" ht="26.25" customHeight="1" thickBot="1">
      <c r="A53" s="612" t="s">
        <v>26</v>
      </c>
      <c r="B53" s="626">
        <f>B15+B18+B36+B37+B42</f>
        <v>217306312</v>
      </c>
      <c r="C53" s="626">
        <f aca="true" t="shared" si="5" ref="C53:J53">C15+C18+C36+C37+C42</f>
        <v>0</v>
      </c>
      <c r="D53" s="626">
        <f>D15+D18+D36+D37+D42+D43</f>
        <v>0</v>
      </c>
      <c r="E53" s="626">
        <f>E15+E18+E36+E37+E42+E43+E48</f>
        <v>0</v>
      </c>
      <c r="F53" s="626">
        <f>F15+F18+F36+F37+F42+F43+F48</f>
        <v>0</v>
      </c>
      <c r="G53" s="626">
        <f>G15+G18+G36+G37+G42+G43+G48+G51+G52</f>
        <v>0</v>
      </c>
      <c r="H53" s="626">
        <f t="shared" si="5"/>
        <v>0</v>
      </c>
      <c r="I53" s="626">
        <f t="shared" si="5"/>
        <v>0</v>
      </c>
      <c r="J53" s="626" t="e">
        <f t="shared" si="5"/>
        <v>#DIV/0!</v>
      </c>
    </row>
    <row r="54" ht="15" hidden="1">
      <c r="B54" s="1001">
        <f>'3.sz.m Önk  bev.'!E33</f>
        <v>217306312</v>
      </c>
    </row>
    <row r="55" spans="1:2" ht="15" hidden="1">
      <c r="A55" s="614"/>
      <c r="B55" s="1001">
        <f>B53-B54</f>
        <v>0</v>
      </c>
    </row>
    <row r="56" spans="2:5" ht="15">
      <c r="B56" s="1001"/>
      <c r="E56" s="1001"/>
    </row>
    <row r="57" ht="15">
      <c r="G57" s="1001"/>
    </row>
    <row r="58" ht="15">
      <c r="G58" s="1001"/>
    </row>
  </sheetData>
  <sheetProtection/>
  <mergeCells count="5">
    <mergeCell ref="J6:J13"/>
    <mergeCell ref="J16:J17"/>
    <mergeCell ref="J19:J34"/>
    <mergeCell ref="A2:G2"/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32.140625" style="893" customWidth="1"/>
    <col min="2" max="2" width="18.28125" style="894" customWidth="1"/>
    <col min="3" max="7" width="14.28125" style="894" customWidth="1"/>
    <col min="8" max="8" width="13.57421875" style="894" customWidth="1"/>
    <col min="9" max="16384" width="9.140625" style="894" customWidth="1"/>
  </cols>
  <sheetData>
    <row r="1" spans="6:7" ht="15">
      <c r="F1" s="1365" t="s">
        <v>502</v>
      </c>
      <c r="G1" s="1365"/>
    </row>
    <row r="2" spans="1:7" ht="24.75" customHeight="1">
      <c r="A2" s="1366" t="s">
        <v>471</v>
      </c>
      <c r="B2" s="1366"/>
      <c r="C2" s="1366"/>
      <c r="D2" s="1366"/>
      <c r="E2" s="1366"/>
      <c r="F2" s="1366"/>
      <c r="G2" s="1366"/>
    </row>
    <row r="3" spans="1:7" ht="18.75" customHeight="1">
      <c r="A3" s="1367" t="s">
        <v>654</v>
      </c>
      <c r="B3" s="1367"/>
      <c r="C3" s="1367"/>
      <c r="D3" s="1367"/>
      <c r="E3" s="1367"/>
      <c r="F3" s="1367"/>
      <c r="G3" s="1367"/>
    </row>
    <row r="4" spans="1:7" ht="24.75" customHeight="1">
      <c r="A4" s="1368" t="s">
        <v>472</v>
      </c>
      <c r="B4" s="1368"/>
      <c r="C4" s="1368"/>
      <c r="D4" s="1368"/>
      <c r="E4" s="1368"/>
      <c r="F4" s="1368"/>
      <c r="G4" s="1368"/>
    </row>
    <row r="5" ht="15.75" thickBot="1">
      <c r="G5" s="895" t="s">
        <v>536</v>
      </c>
    </row>
    <row r="6" spans="1:7" ht="24.75" customHeight="1">
      <c r="A6" s="1369" t="s">
        <v>473</v>
      </c>
      <c r="B6" s="1371" t="s">
        <v>474</v>
      </c>
      <c r="C6" s="1371"/>
      <c r="D6" s="1371"/>
      <c r="E6" s="1372" t="s">
        <v>475</v>
      </c>
      <c r="F6" s="1371"/>
      <c r="G6" s="1373"/>
    </row>
    <row r="7" spans="1:7" ht="24.75" customHeight="1" thickBot="1">
      <c r="A7" s="1370"/>
      <c r="B7" s="896" t="s">
        <v>476</v>
      </c>
      <c r="C7" s="896" t="s">
        <v>477</v>
      </c>
      <c r="D7" s="896" t="s">
        <v>478</v>
      </c>
      <c r="E7" s="897" t="s">
        <v>476</v>
      </c>
      <c r="F7" s="896" t="s">
        <v>479</v>
      </c>
      <c r="G7" s="898" t="s">
        <v>478</v>
      </c>
    </row>
    <row r="8" spans="1:7" ht="33.75" customHeight="1">
      <c r="A8" s="899" t="s">
        <v>284</v>
      </c>
      <c r="B8" s="1003"/>
      <c r="C8" s="1003">
        <v>28962871</v>
      </c>
      <c r="D8" s="1003">
        <f>SUM(B8:C8)</f>
        <v>28962871</v>
      </c>
      <c r="E8" s="1004">
        <v>74400</v>
      </c>
      <c r="F8" s="1004">
        <v>15189821</v>
      </c>
      <c r="G8" s="1005">
        <f>SUM(E8:F8)</f>
        <v>15264221</v>
      </c>
    </row>
    <row r="9" spans="1:7" ht="33.75" customHeight="1">
      <c r="A9" s="900" t="s">
        <v>480</v>
      </c>
      <c r="B9" s="1006"/>
      <c r="C9" s="1006"/>
      <c r="D9" s="1003">
        <f>SUM(B9:C9)</f>
        <v>0</v>
      </c>
      <c r="E9" s="1007"/>
      <c r="F9" s="1007"/>
      <c r="G9" s="1005">
        <f>SUM(E9:F9)</f>
        <v>0</v>
      </c>
    </row>
    <row r="10" spans="1:7" ht="33.75" customHeight="1">
      <c r="A10" s="900" t="s">
        <v>481</v>
      </c>
      <c r="B10" s="1006">
        <v>5895565</v>
      </c>
      <c r="C10" s="1006"/>
      <c r="D10" s="1003">
        <f>SUM(B10:C10)</f>
        <v>5895565</v>
      </c>
      <c r="E10" s="1007">
        <v>400840</v>
      </c>
      <c r="F10" s="1007"/>
      <c r="G10" s="1005">
        <f>SUM(E10:F10)</f>
        <v>400840</v>
      </c>
    </row>
    <row r="11" spans="1:7" ht="33.75" customHeight="1">
      <c r="A11" s="901" t="s">
        <v>285</v>
      </c>
      <c r="B11" s="1008"/>
      <c r="C11" s="1008"/>
      <c r="D11" s="1003">
        <f>SUM(B11:C11)</f>
        <v>0</v>
      </c>
      <c r="E11" s="1009"/>
      <c r="F11" s="1009"/>
      <c r="G11" s="1005">
        <f>SUM(E11:F11)</f>
        <v>0</v>
      </c>
    </row>
    <row r="12" spans="1:7" ht="33.75" customHeight="1" thickBot="1">
      <c r="A12" s="902" t="s">
        <v>286</v>
      </c>
      <c r="B12" s="1010"/>
      <c r="C12" s="1010"/>
      <c r="D12" s="1010">
        <f>SUM(B12:C12)</f>
        <v>0</v>
      </c>
      <c r="E12" s="1011"/>
      <c r="F12" s="1011"/>
      <c r="G12" s="1012">
        <f>SUM(E12:F12)</f>
        <v>0</v>
      </c>
    </row>
    <row r="13" spans="1:7" ht="33.75" customHeight="1" thickBot="1">
      <c r="A13" s="903" t="s">
        <v>1</v>
      </c>
      <c r="B13" s="904">
        <f aca="true" t="shared" si="0" ref="B13:G13">SUM(B8:B12)</f>
        <v>5895565</v>
      </c>
      <c r="C13" s="904">
        <f t="shared" si="0"/>
        <v>28962871</v>
      </c>
      <c r="D13" s="904">
        <f t="shared" si="0"/>
        <v>34858436</v>
      </c>
      <c r="E13" s="904">
        <f t="shared" si="0"/>
        <v>475240</v>
      </c>
      <c r="F13" s="904">
        <f t="shared" si="0"/>
        <v>15189821</v>
      </c>
      <c r="G13" s="905">
        <f t="shared" si="0"/>
        <v>15665061</v>
      </c>
    </row>
    <row r="15" spans="1:7" ht="28.5" customHeight="1">
      <c r="A15" s="1374" t="s">
        <v>482</v>
      </c>
      <c r="B15" s="1374"/>
      <c r="C15" s="1374"/>
      <c r="D15" s="1374"/>
      <c r="E15" s="1374"/>
      <c r="F15" s="1374"/>
      <c r="G15" s="1374"/>
    </row>
    <row r="16" ht="15.75" thickBot="1">
      <c r="E16" s="895"/>
    </row>
    <row r="17" spans="2:4" ht="19.5" customHeight="1">
      <c r="B17" s="1375" t="s">
        <v>266</v>
      </c>
      <c r="C17" s="1377" t="s">
        <v>483</v>
      </c>
      <c r="D17" s="1378"/>
    </row>
    <row r="18" spans="2:4" ht="30" customHeight="1" thickBot="1">
      <c r="B18" s="1376"/>
      <c r="C18" s="1379"/>
      <c r="D18" s="1380"/>
    </row>
    <row r="19" spans="2:4" ht="29.25" customHeight="1">
      <c r="B19" s="906" t="s">
        <v>484</v>
      </c>
      <c r="C19" s="1381">
        <f>4468039+1547615</f>
        <v>6015654</v>
      </c>
      <c r="D19" s="1382"/>
    </row>
    <row r="20" spans="2:4" ht="28.5" customHeight="1" hidden="1" thickBot="1">
      <c r="B20" s="907" t="s">
        <v>485</v>
      </c>
      <c r="C20" s="1383"/>
      <c r="D20" s="1384"/>
    </row>
    <row r="21" spans="2:4" s="909" customFormat="1" ht="27.75" customHeight="1" thickBot="1">
      <c r="B21" s="908" t="s">
        <v>1</v>
      </c>
      <c r="C21" s="1385">
        <f>SUM(C19:D20)</f>
        <v>6015654</v>
      </c>
      <c r="D21" s="1386"/>
    </row>
  </sheetData>
  <sheetProtection/>
  <mergeCells count="13">
    <mergeCell ref="A15:G15"/>
    <mergeCell ref="B17:B18"/>
    <mergeCell ref="C17:D18"/>
    <mergeCell ref="C19:D19"/>
    <mergeCell ref="C20:D20"/>
    <mergeCell ref="C21:D21"/>
    <mergeCell ref="F1:G1"/>
    <mergeCell ref="A2:G2"/>
    <mergeCell ref="A3:G3"/>
    <mergeCell ref="A4:G4"/>
    <mergeCell ref="A6:A7"/>
    <mergeCell ref="B6:D6"/>
    <mergeCell ref="E6:G6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25" sqref="A25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387" t="s">
        <v>470</v>
      </c>
      <c r="F1" s="1387"/>
    </row>
    <row r="2" spans="1:6" ht="17.25">
      <c r="A2" s="1388" t="s">
        <v>486</v>
      </c>
      <c r="B2" s="1388"/>
      <c r="C2" s="1388"/>
      <c r="D2" s="1388"/>
      <c r="E2" s="1388"/>
      <c r="F2" s="1388"/>
    </row>
    <row r="3" spans="1:6" ht="14.25">
      <c r="A3" s="1389" t="s">
        <v>487</v>
      </c>
      <c r="B3" s="1389"/>
      <c r="C3" s="1389"/>
      <c r="D3" s="1389"/>
      <c r="E3" s="1389"/>
      <c r="F3" s="1389"/>
    </row>
    <row r="4" spans="1:6" ht="33.75" customHeight="1">
      <c r="A4" s="910"/>
      <c r="B4" s="910"/>
      <c r="C4" s="910"/>
      <c r="D4" s="910"/>
      <c r="E4" s="910"/>
      <c r="F4" s="910"/>
    </row>
    <row r="5" spans="1:6" ht="15.75">
      <c r="A5" s="911" t="s">
        <v>488</v>
      </c>
      <c r="B5" s="912"/>
      <c r="C5" s="912"/>
      <c r="D5" s="912"/>
      <c r="E5" s="912"/>
      <c r="F5" s="912"/>
    </row>
    <row r="6" spans="1:6" ht="15.75">
      <c r="A6" s="912"/>
      <c r="B6" s="912"/>
      <c r="C6" s="912"/>
      <c r="D6" s="912"/>
      <c r="E6" s="912"/>
      <c r="F6" s="912"/>
    </row>
    <row r="7" spans="1:6" ht="15.75">
      <c r="A7" s="911" t="s">
        <v>489</v>
      </c>
      <c r="B7" s="912"/>
      <c r="C7" s="912"/>
      <c r="D7" s="912"/>
      <c r="E7" s="912"/>
      <c r="F7" s="912"/>
    </row>
    <row r="8" spans="1:6" ht="15.75">
      <c r="A8" s="911"/>
      <c r="B8" s="912"/>
      <c r="C8" s="912"/>
      <c r="D8" s="912"/>
      <c r="E8" s="912"/>
      <c r="F8" s="912"/>
    </row>
    <row r="9" spans="1:6" ht="15">
      <c r="A9" s="913" t="s">
        <v>547</v>
      </c>
      <c r="B9" s="914"/>
      <c r="C9" s="914"/>
      <c r="D9" s="914"/>
      <c r="E9" s="914"/>
      <c r="F9" s="915"/>
    </row>
    <row r="10" spans="1:6" ht="15">
      <c r="A10" s="913"/>
      <c r="B10" s="914"/>
      <c r="C10" s="914"/>
      <c r="D10" s="914"/>
      <c r="E10" s="914"/>
      <c r="F10" s="915"/>
    </row>
    <row r="11" spans="1:5" ht="15">
      <c r="A11" s="913" t="s">
        <v>490</v>
      </c>
      <c r="B11" s="914"/>
      <c r="C11" s="914"/>
      <c r="D11" s="914"/>
      <c r="E11" s="914"/>
    </row>
    <row r="12" ht="13.5" thickBot="1"/>
    <row r="13" spans="1:6" ht="39" thickBot="1">
      <c r="A13" s="916" t="s">
        <v>263</v>
      </c>
      <c r="B13" s="917" t="s">
        <v>491</v>
      </c>
      <c r="C13" s="918" t="s">
        <v>492</v>
      </c>
      <c r="D13" s="918" t="s">
        <v>493</v>
      </c>
      <c r="E13" s="918" t="s">
        <v>494</v>
      </c>
      <c r="F13" s="919" t="s">
        <v>21</v>
      </c>
    </row>
    <row r="14" spans="1:6" ht="24.75" customHeight="1">
      <c r="A14" s="920" t="s">
        <v>28</v>
      </c>
      <c r="B14" s="921" t="s">
        <v>495</v>
      </c>
      <c r="C14" s="922"/>
      <c r="D14" s="922"/>
      <c r="E14" s="922"/>
      <c r="F14" s="923">
        <v>0</v>
      </c>
    </row>
    <row r="15" spans="1:6" ht="25.5">
      <c r="A15" s="924" t="s">
        <v>29</v>
      </c>
      <c r="B15" s="925" t="s">
        <v>496</v>
      </c>
      <c r="C15" s="926"/>
      <c r="D15" s="926"/>
      <c r="E15" s="926"/>
      <c r="F15" s="927">
        <v>0</v>
      </c>
    </row>
    <row r="16" spans="1:6" ht="25.5">
      <c r="A16" s="924" t="s">
        <v>10</v>
      </c>
      <c r="B16" s="925" t="s">
        <v>497</v>
      </c>
      <c r="C16" s="926"/>
      <c r="D16" s="926"/>
      <c r="E16" s="926"/>
      <c r="F16" s="927">
        <v>0</v>
      </c>
    </row>
    <row r="17" spans="1:6" ht="21" customHeight="1">
      <c r="A17" s="924" t="s">
        <v>11</v>
      </c>
      <c r="B17" s="925" t="s">
        <v>498</v>
      </c>
      <c r="C17" s="926"/>
      <c r="D17" s="926"/>
      <c r="E17" s="926"/>
      <c r="F17" s="927">
        <v>0</v>
      </c>
    </row>
    <row r="18" spans="1:6" ht="40.5" customHeight="1">
      <c r="A18" s="924" t="s">
        <v>12</v>
      </c>
      <c r="B18" s="925" t="s">
        <v>499</v>
      </c>
      <c r="C18" s="926"/>
      <c r="D18" s="926"/>
      <c r="E18" s="926"/>
      <c r="F18" s="927">
        <v>0</v>
      </c>
    </row>
    <row r="19" spans="1:6" ht="21.75" customHeight="1" thickBot="1">
      <c r="A19" s="928" t="s">
        <v>13</v>
      </c>
      <c r="B19" s="929" t="s">
        <v>500</v>
      </c>
      <c r="C19" s="930"/>
      <c r="D19" s="930"/>
      <c r="E19" s="930"/>
      <c r="F19" s="931">
        <v>0</v>
      </c>
    </row>
    <row r="20" spans="1:6" ht="21.75" customHeight="1" thickBot="1">
      <c r="A20" s="932" t="s">
        <v>14</v>
      </c>
      <c r="B20" s="933" t="s">
        <v>21</v>
      </c>
      <c r="C20" s="934">
        <v>0</v>
      </c>
      <c r="D20" s="934">
        <v>0</v>
      </c>
      <c r="E20" s="934">
        <v>0</v>
      </c>
      <c r="F20" s="935">
        <v>0</v>
      </c>
    </row>
    <row r="21" spans="1:6" ht="12.75">
      <c r="A21" s="915"/>
      <c r="B21" s="915"/>
      <c r="C21" s="915"/>
      <c r="D21" s="915"/>
      <c r="E21" s="915"/>
      <c r="F21" s="915"/>
    </row>
    <row r="22" spans="1:6" ht="12.75">
      <c r="A22" s="915"/>
      <c r="B22" s="915"/>
      <c r="C22" s="915"/>
      <c r="D22" s="915"/>
      <c r="E22" s="915"/>
      <c r="F22" s="915"/>
    </row>
    <row r="23" spans="1:6" ht="12.75">
      <c r="A23" s="915"/>
      <c r="B23" s="915"/>
      <c r="C23" s="915"/>
      <c r="D23" s="915"/>
      <c r="E23" s="915"/>
      <c r="F23" s="915"/>
    </row>
    <row r="24" spans="1:6" ht="15.75">
      <c r="A24" s="912" t="s">
        <v>655</v>
      </c>
      <c r="B24" s="915"/>
      <c r="C24" s="915"/>
      <c r="D24" s="915"/>
      <c r="E24" s="915"/>
      <c r="F24" s="915"/>
    </row>
    <row r="25" spans="1:6" ht="12.75">
      <c r="A25" s="915"/>
      <c r="B25" s="915"/>
      <c r="C25" s="915"/>
      <c r="D25" s="915"/>
      <c r="E25" s="915"/>
      <c r="F25" s="915"/>
    </row>
    <row r="26" spans="1:6" ht="12.75">
      <c r="A26" s="915"/>
      <c r="B26" s="915"/>
      <c r="C26" s="915"/>
      <c r="D26" s="915"/>
      <c r="E26" s="915"/>
      <c r="F26" s="915"/>
    </row>
    <row r="29" spans="3:5" ht="13.5">
      <c r="C29" s="936"/>
      <c r="D29" s="937" t="s">
        <v>501</v>
      </c>
      <c r="E29" s="936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4"/>
  <sheetViews>
    <sheetView zoomScale="55" zoomScaleNormal="55" workbookViewId="0" topLeftCell="A16">
      <selection activeCell="C25" sqref="C25:D25"/>
    </sheetView>
  </sheetViews>
  <sheetFormatPr defaultColWidth="9.140625" defaultRowHeight="12.75"/>
  <cols>
    <col min="1" max="1" width="7.7109375" style="122" customWidth="1"/>
    <col min="2" max="2" width="3.8515625" style="129" customWidth="1"/>
    <col min="3" max="3" width="5.28125" style="129" customWidth="1"/>
    <col min="4" max="4" width="66.57421875" style="130" customWidth="1"/>
    <col min="5" max="5" width="22.57421875" style="1" customWidth="1"/>
    <col min="6" max="10" width="16.8515625" style="1" hidden="1" customWidth="1"/>
    <col min="11" max="11" width="20.00390625" style="80" customWidth="1"/>
    <col min="12" max="17" width="16.8515625" style="80" hidden="1" customWidth="1"/>
    <col min="18" max="18" width="20.00390625" style="80" customWidth="1"/>
    <col min="19" max="23" width="16.8515625" style="80" hidden="1" customWidth="1"/>
    <col min="24" max="24" width="16.8515625" style="80" customWidth="1"/>
    <col min="25" max="31" width="16.8515625" style="1" hidden="1" customWidth="1"/>
    <col min="32" max="32" width="16.8515625" style="1" customWidth="1"/>
    <col min="33" max="16384" width="9.140625" style="1" customWidth="1"/>
  </cols>
  <sheetData>
    <row r="1" spans="1:24" ht="24.75" customHeight="1">
      <c r="A1" s="1193" t="s">
        <v>8</v>
      </c>
      <c r="B1" s="1193"/>
      <c r="C1" s="1193"/>
      <c r="D1" s="1193"/>
      <c r="E1" s="1193"/>
      <c r="F1" s="1193"/>
      <c r="G1" s="1193"/>
      <c r="H1" s="1193"/>
      <c r="I1" s="1193"/>
      <c r="J1" s="1193"/>
      <c r="K1" s="1193"/>
      <c r="L1" s="1193"/>
      <c r="M1" s="1193"/>
      <c r="N1" s="1193"/>
      <c r="O1" s="1193"/>
      <c r="P1" s="1193"/>
      <c r="Q1" s="1193"/>
      <c r="R1" s="1193"/>
      <c r="S1" s="1193"/>
      <c r="T1" s="1193"/>
      <c r="U1" s="1193"/>
      <c r="V1" s="1193"/>
      <c r="W1" s="1193"/>
      <c r="X1" s="1193"/>
    </row>
    <row r="2" spans="1:24" ht="14.25" customHeight="1" thickBot="1">
      <c r="A2" s="994" t="s">
        <v>199</v>
      </c>
      <c r="B2" s="994"/>
      <c r="C2" s="121"/>
      <c r="D2" s="140"/>
      <c r="X2" s="137" t="s">
        <v>536</v>
      </c>
    </row>
    <row r="3" spans="1:30" s="2" customFormat="1" ht="48.75" customHeight="1" thickBot="1">
      <c r="A3" s="1194" t="s">
        <v>4</v>
      </c>
      <c r="B3" s="1168"/>
      <c r="C3" s="1168"/>
      <c r="D3" s="1168"/>
      <c r="E3" s="456" t="s">
        <v>5</v>
      </c>
      <c r="F3" s="413"/>
      <c r="G3" s="413"/>
      <c r="H3" s="413"/>
      <c r="I3" s="413"/>
      <c r="J3" s="414"/>
      <c r="K3" s="456" t="s">
        <v>64</v>
      </c>
      <c r="L3" s="413"/>
      <c r="M3" s="413"/>
      <c r="N3" s="413"/>
      <c r="O3" s="413"/>
      <c r="P3" s="988"/>
      <c r="Q3" s="414"/>
      <c r="R3" s="456" t="s">
        <v>65</v>
      </c>
      <c r="S3" s="413"/>
      <c r="T3" s="413"/>
      <c r="U3" s="413"/>
      <c r="V3" s="413"/>
      <c r="W3" s="414"/>
      <c r="X3" s="1195" t="s">
        <v>69</v>
      </c>
      <c r="Y3" s="1196"/>
      <c r="Z3" s="1196"/>
      <c r="AA3" s="1196"/>
      <c r="AB3" s="1196"/>
      <c r="AC3" s="1196"/>
      <c r="AD3" s="1197"/>
    </row>
    <row r="4" spans="1:31" s="2" customFormat="1" ht="16.5" hidden="1" thickBot="1">
      <c r="A4" s="312"/>
      <c r="B4" s="310"/>
      <c r="C4" s="310"/>
      <c r="D4" s="310"/>
      <c r="E4" s="365" t="s">
        <v>68</v>
      </c>
      <c r="F4" s="366" t="s">
        <v>237</v>
      </c>
      <c r="G4" s="366" t="s">
        <v>240</v>
      </c>
      <c r="H4" s="366" t="s">
        <v>243</v>
      </c>
      <c r="I4" s="366" t="s">
        <v>259</v>
      </c>
      <c r="J4" s="367" t="s">
        <v>265</v>
      </c>
      <c r="K4" s="365" t="s">
        <v>68</v>
      </c>
      <c r="L4" s="366" t="s">
        <v>237</v>
      </c>
      <c r="M4" s="366" t="s">
        <v>240</v>
      </c>
      <c r="N4" s="366" t="s">
        <v>243</v>
      </c>
      <c r="O4" s="366" t="s">
        <v>259</v>
      </c>
      <c r="P4" s="366" t="s">
        <v>265</v>
      </c>
      <c r="Q4" s="367" t="s">
        <v>247</v>
      </c>
      <c r="R4" s="365" t="s">
        <v>68</v>
      </c>
      <c r="S4" s="366" t="s">
        <v>237</v>
      </c>
      <c r="T4" s="366" t="s">
        <v>240</v>
      </c>
      <c r="U4" s="366" t="s">
        <v>243</v>
      </c>
      <c r="V4" s="366" t="s">
        <v>259</v>
      </c>
      <c r="W4" s="367" t="s">
        <v>265</v>
      </c>
      <c r="X4" s="365" t="s">
        <v>68</v>
      </c>
      <c r="Y4" s="366" t="s">
        <v>237</v>
      </c>
      <c r="Z4" s="366" t="s">
        <v>240</v>
      </c>
      <c r="AA4" s="366" t="s">
        <v>243</v>
      </c>
      <c r="AB4" s="366" t="s">
        <v>259</v>
      </c>
      <c r="AC4" s="366" t="s">
        <v>265</v>
      </c>
      <c r="AD4" s="367" t="s">
        <v>265</v>
      </c>
      <c r="AE4" s="972"/>
    </row>
    <row r="5" spans="1:30" s="79" customFormat="1" ht="33" customHeight="1" thickBot="1">
      <c r="A5" s="114" t="s">
        <v>28</v>
      </c>
      <c r="B5" s="1181" t="s">
        <v>81</v>
      </c>
      <c r="C5" s="1181"/>
      <c r="D5" s="1181"/>
      <c r="E5" s="368">
        <f aca="true" t="shared" si="0" ref="E5:M5">SUM(E6:E10)</f>
        <v>470826179</v>
      </c>
      <c r="F5" s="299">
        <f t="shared" si="0"/>
        <v>0</v>
      </c>
      <c r="G5" s="299">
        <f t="shared" si="0"/>
        <v>0</v>
      </c>
      <c r="H5" s="299">
        <f>SUM(H6:H10)</f>
        <v>0</v>
      </c>
      <c r="I5" s="299">
        <f>SUM(I6:I10)</f>
        <v>0</v>
      </c>
      <c r="J5" s="299">
        <f>SUM(J6:J10)</f>
        <v>0</v>
      </c>
      <c r="K5" s="368">
        <f t="shared" si="0"/>
        <v>452880697</v>
      </c>
      <c r="L5" s="299">
        <f>SUM(L6:L10)</f>
        <v>0</v>
      </c>
      <c r="M5" s="299">
        <f t="shared" si="0"/>
        <v>0</v>
      </c>
      <c r="N5" s="299">
        <f>SUM(N6:N10)</f>
        <v>0</v>
      </c>
      <c r="O5" s="299">
        <f>SUM(O6:O10)</f>
        <v>0</v>
      </c>
      <c r="P5" s="299">
        <f>SUM(P6:P10)</f>
        <v>0</v>
      </c>
      <c r="Q5" s="784" t="e">
        <f>#REF!/N5</f>
        <v>#REF!</v>
      </c>
      <c r="R5" s="368">
        <f aca="true" t="shared" si="1" ref="R5:Z5">SUM(R6:R10)</f>
        <v>17945482</v>
      </c>
      <c r="S5" s="299">
        <f>SUM(S6:S10)</f>
        <v>0</v>
      </c>
      <c r="T5" s="299">
        <f>SUM(T6:T10)</f>
        <v>0</v>
      </c>
      <c r="U5" s="299">
        <f>SUM(U6:U10)</f>
        <v>0</v>
      </c>
      <c r="V5" s="299">
        <f>SUM(V6:V10)</f>
        <v>0</v>
      </c>
      <c r="W5" s="299">
        <f>SUM(W6:W10)</f>
        <v>0</v>
      </c>
      <c r="X5" s="368">
        <f t="shared" si="1"/>
        <v>5610894</v>
      </c>
      <c r="Y5" s="299">
        <f t="shared" si="1"/>
        <v>0</v>
      </c>
      <c r="Z5" s="299">
        <f t="shared" si="1"/>
        <v>0</v>
      </c>
      <c r="AA5" s="299">
        <f>SUM(AA6:AA10)</f>
        <v>0</v>
      </c>
      <c r="AB5" s="299">
        <f>SUM(AB6:AB10)</f>
        <v>0</v>
      </c>
      <c r="AC5" s="299">
        <f>SUM(AC6:AC10)</f>
        <v>0</v>
      </c>
      <c r="AD5" s="938">
        <f>SUM(AD6:AD10)</f>
        <v>0</v>
      </c>
    </row>
    <row r="6" spans="1:30" s="5" customFormat="1" ht="33" customHeight="1">
      <c r="A6" s="113"/>
      <c r="B6" s="118" t="s">
        <v>37</v>
      </c>
      <c r="C6" s="118"/>
      <c r="D6" s="359" t="s">
        <v>0</v>
      </c>
      <c r="E6" s="369">
        <f>'4.sz.m.ÖNK kiadás'!E7+'5.1 sz. m Köz Hiv'!D35+'5.2 sz. m ÁMK'!D38+'üres lap'!D27</f>
        <v>170503539</v>
      </c>
      <c r="F6" s="301">
        <f>'4.sz.m.ÖNK kiadás'!F7+'5.1 sz. m Köz Hiv'!E35+'5.2 sz. m ÁMK'!E38+'üres lap'!E27</f>
        <v>0</v>
      </c>
      <c r="G6" s="301">
        <f>'4.sz.m.ÖNK kiadás'!G7+'5.1 sz. m Köz Hiv'!F35+'5.2 sz. m ÁMK'!F38+'üres lap'!F27</f>
        <v>0</v>
      </c>
      <c r="H6" s="301">
        <f>'4.sz.m.ÖNK kiadás'!H7+'5.1 sz. m Köz Hiv'!G35+'5.2 sz. m ÁMK'!G38+'üres lap'!G27</f>
        <v>0</v>
      </c>
      <c r="I6" s="301">
        <f>'4.sz.m.ÖNK kiadás'!I7+'5.1 sz. m Köz Hiv'!H35+'5.2 sz. m ÁMK'!H38+'üres lap'!H27</f>
        <v>0</v>
      </c>
      <c r="J6" s="301">
        <f>'4.sz.m.ÖNK kiadás'!J7+'5.1 sz. m Köz Hiv'!I35+'5.2 sz. m ÁMK'!I38+'üres lap'!I27</f>
        <v>0</v>
      </c>
      <c r="K6" s="369">
        <f aca="true" t="shared" si="2" ref="K6:P13">E6-R6</f>
        <v>170503539</v>
      </c>
      <c r="L6" s="301">
        <f t="shared" si="2"/>
        <v>0</v>
      </c>
      <c r="M6" s="301">
        <f t="shared" si="2"/>
        <v>0</v>
      </c>
      <c r="N6" s="301">
        <f t="shared" si="2"/>
        <v>0</v>
      </c>
      <c r="O6" s="301">
        <f t="shared" si="2"/>
        <v>0</v>
      </c>
      <c r="P6" s="301">
        <f t="shared" si="2"/>
        <v>0</v>
      </c>
      <c r="Q6" s="790" t="e">
        <f>#REF!/N6</f>
        <v>#REF!</v>
      </c>
      <c r="R6" s="369">
        <f>'4.sz.m.ÖNK kiadás'!S7</f>
        <v>0</v>
      </c>
      <c r="S6" s="301">
        <f>'4.sz.m.ÖNK kiadás'!T7</f>
        <v>0</v>
      </c>
      <c r="T6" s="301">
        <f>'4.sz.m.ÖNK kiadás'!U7</f>
        <v>0</v>
      </c>
      <c r="U6" s="301">
        <f>'4.sz.m.ÖNK kiadás'!V7</f>
        <v>0</v>
      </c>
      <c r="V6" s="301">
        <f>'4.sz.m.ÖNK kiadás'!W7</f>
        <v>0</v>
      </c>
      <c r="W6" s="301">
        <f>'4.sz.m.ÖNK kiadás'!X7</f>
        <v>0</v>
      </c>
      <c r="X6" s="369">
        <f>'5.1 sz. m Köz Hiv'!S35</f>
        <v>3626473</v>
      </c>
      <c r="Y6" s="301">
        <f>'5.1 sz. m Köz Hiv'!T35</f>
        <v>0</v>
      </c>
      <c r="Z6" s="301">
        <f>'5.1 sz. m Köz Hiv'!U35</f>
        <v>0</v>
      </c>
      <c r="AA6" s="301">
        <f>'5.1 sz. m Köz Hiv'!V35</f>
        <v>0</v>
      </c>
      <c r="AB6" s="301">
        <f>'5.1 sz. m Köz Hiv'!W35</f>
        <v>0</v>
      </c>
      <c r="AC6" s="301">
        <f>'5.1 sz. m Köz Hiv'!X35</f>
        <v>0</v>
      </c>
      <c r="AD6" s="939">
        <f>'5.1 sz. m Köz Hiv'!AA35</f>
        <v>0</v>
      </c>
    </row>
    <row r="7" spans="1:30" s="5" customFormat="1" ht="33" customHeight="1">
      <c r="A7" s="96"/>
      <c r="B7" s="105" t="s">
        <v>38</v>
      </c>
      <c r="C7" s="105"/>
      <c r="D7" s="360" t="s">
        <v>82</v>
      </c>
      <c r="E7" s="369">
        <f>'4.sz.m.ÖNK kiadás'!E8+'5.1 sz. m Köz Hiv'!D36+'5.2 sz. m ÁMK'!D39+'üres lap'!D28</f>
        <v>38651471</v>
      </c>
      <c r="F7" s="301">
        <f>'4.sz.m.ÖNK kiadás'!F8+'5.1 sz. m Köz Hiv'!E36+'5.2 sz. m ÁMK'!E39+'üres lap'!E28</f>
        <v>0</v>
      </c>
      <c r="G7" s="301">
        <f>'4.sz.m.ÖNK kiadás'!G8+'5.1 sz. m Köz Hiv'!F36+'5.2 sz. m ÁMK'!F39+'üres lap'!F28</f>
        <v>0</v>
      </c>
      <c r="H7" s="301">
        <f>'4.sz.m.ÖNK kiadás'!H8+'5.1 sz. m Köz Hiv'!G36+'5.2 sz. m ÁMK'!G39+'üres lap'!G28</f>
        <v>0</v>
      </c>
      <c r="I7" s="301">
        <f>'4.sz.m.ÖNK kiadás'!I8+'5.1 sz. m Köz Hiv'!H36+'5.2 sz. m ÁMK'!H39+'üres lap'!H28</f>
        <v>0</v>
      </c>
      <c r="J7" s="301">
        <f>'4.sz.m.ÖNK kiadás'!J8+'5.1 sz. m Köz Hiv'!I36+'5.2 sz. m ÁMK'!I39+'üres lap'!I28</f>
        <v>0</v>
      </c>
      <c r="K7" s="369">
        <f t="shared" si="2"/>
        <v>38651471</v>
      </c>
      <c r="L7" s="301">
        <f t="shared" si="2"/>
        <v>0</v>
      </c>
      <c r="M7" s="301">
        <f t="shared" si="2"/>
        <v>0</v>
      </c>
      <c r="N7" s="301">
        <f t="shared" si="2"/>
        <v>0</v>
      </c>
      <c r="O7" s="301">
        <f t="shared" si="2"/>
        <v>0</v>
      </c>
      <c r="P7" s="301">
        <f t="shared" si="2"/>
        <v>0</v>
      </c>
      <c r="Q7" s="790" t="e">
        <f>#REF!/N7</f>
        <v>#REF!</v>
      </c>
      <c r="R7" s="369">
        <f>'4.sz.m.ÖNK kiadás'!S8</f>
        <v>0</v>
      </c>
      <c r="S7" s="301">
        <f>'4.sz.m.ÖNK kiadás'!T8</f>
        <v>0</v>
      </c>
      <c r="T7" s="301">
        <f>'4.sz.m.ÖNK kiadás'!U8</f>
        <v>0</v>
      </c>
      <c r="U7" s="301">
        <f>'4.sz.m.ÖNK kiadás'!V8</f>
        <v>0</v>
      </c>
      <c r="V7" s="301">
        <f>'4.sz.m.ÖNK kiadás'!W8</f>
        <v>0</v>
      </c>
      <c r="W7" s="301">
        <f>'4.sz.m.ÖNK kiadás'!X8</f>
        <v>0</v>
      </c>
      <c r="X7" s="369">
        <f>'5.1 sz. m Köz Hiv'!S36</f>
        <v>799596</v>
      </c>
      <c r="Y7" s="301">
        <f>'5.1 sz. m Köz Hiv'!T36</f>
        <v>0</v>
      </c>
      <c r="Z7" s="301">
        <f>'5.1 sz. m Köz Hiv'!U36</f>
        <v>0</v>
      </c>
      <c r="AA7" s="301">
        <f>'5.1 sz. m Köz Hiv'!V36</f>
        <v>0</v>
      </c>
      <c r="AB7" s="301">
        <f>'5.1 sz. m Köz Hiv'!W36</f>
        <v>0</v>
      </c>
      <c r="AC7" s="301">
        <f>'5.1 sz. m Köz Hiv'!X36</f>
        <v>0</v>
      </c>
      <c r="AD7" s="939">
        <f>'5.1 sz. m Köz Hiv'!AA36</f>
        <v>0</v>
      </c>
    </row>
    <row r="8" spans="1:30" s="5" customFormat="1" ht="33" customHeight="1">
      <c r="A8" s="96"/>
      <c r="B8" s="105" t="s">
        <v>39</v>
      </c>
      <c r="C8" s="105"/>
      <c r="D8" s="360" t="s">
        <v>83</v>
      </c>
      <c r="E8" s="369">
        <f>'4.sz.m.ÖNK kiadás'!E9+'5.1 sz. m Köz Hiv'!D37+'5.2 sz. m ÁMK'!D40+'üres lap'!D29</f>
        <v>127616672</v>
      </c>
      <c r="F8" s="301">
        <f>'4.sz.m.ÖNK kiadás'!F9+'5.1 sz. m Köz Hiv'!E37+'5.2 sz. m ÁMK'!E40+'üres lap'!E29</f>
        <v>0</v>
      </c>
      <c r="G8" s="301">
        <f>'4.sz.m.ÖNK kiadás'!G9+'5.1 sz. m Köz Hiv'!F37+'5.2 sz. m ÁMK'!F40+'üres lap'!F29</f>
        <v>0</v>
      </c>
      <c r="H8" s="301">
        <f>'4.sz.m.ÖNK kiadás'!H9+'5.1 sz. m Köz Hiv'!G37+'5.2 sz. m ÁMK'!G40+'üres lap'!G29</f>
        <v>0</v>
      </c>
      <c r="I8" s="301">
        <f>'4.sz.m.ÖNK kiadás'!I9+'5.1 sz. m Köz Hiv'!H37+'5.2 sz. m ÁMK'!H40+'üres lap'!H29</f>
        <v>0</v>
      </c>
      <c r="J8" s="301">
        <f>'4.sz.m.ÖNK kiadás'!J9+'5.1 sz. m Köz Hiv'!I37+'5.2 sz. m ÁMK'!I40+'üres lap'!I29</f>
        <v>0</v>
      </c>
      <c r="K8" s="369">
        <f t="shared" si="2"/>
        <v>125749977</v>
      </c>
      <c r="L8" s="301">
        <f t="shared" si="2"/>
        <v>0</v>
      </c>
      <c r="M8" s="301">
        <f t="shared" si="2"/>
        <v>0</v>
      </c>
      <c r="N8" s="301">
        <f t="shared" si="2"/>
        <v>0</v>
      </c>
      <c r="O8" s="301">
        <f t="shared" si="2"/>
        <v>0</v>
      </c>
      <c r="P8" s="301">
        <f t="shared" si="2"/>
        <v>0</v>
      </c>
      <c r="Q8" s="790" t="e">
        <f>#REF!/N8</f>
        <v>#REF!</v>
      </c>
      <c r="R8" s="369">
        <f>'4.sz.m.ÖNK kiadás'!S9</f>
        <v>1866695</v>
      </c>
      <c r="S8" s="301">
        <f>'4.sz.m.ÖNK kiadás'!T9</f>
        <v>0</v>
      </c>
      <c r="T8" s="301">
        <f>'4.sz.m.ÖNK kiadás'!U9</f>
        <v>0</v>
      </c>
      <c r="U8" s="301">
        <f>'4.sz.m.ÖNK kiadás'!V9</f>
        <v>0</v>
      </c>
      <c r="V8" s="301">
        <f>'4.sz.m.ÖNK kiadás'!W9</f>
        <v>0</v>
      </c>
      <c r="W8" s="301">
        <f>'4.sz.m.ÖNK kiadás'!X9</f>
        <v>0</v>
      </c>
      <c r="X8" s="369">
        <f>'5.1 sz. m Köz Hiv'!S37</f>
        <v>1184825</v>
      </c>
      <c r="Y8" s="301">
        <f>'5.1 sz. m Köz Hiv'!T37</f>
        <v>0</v>
      </c>
      <c r="Z8" s="301">
        <f>'5.1 sz. m Köz Hiv'!U37</f>
        <v>0</v>
      </c>
      <c r="AA8" s="301">
        <f>'5.1 sz. m Köz Hiv'!V37</f>
        <v>0</v>
      </c>
      <c r="AB8" s="301">
        <f>'5.1 sz. m Köz Hiv'!W37</f>
        <v>0</v>
      </c>
      <c r="AC8" s="301">
        <f>'5.1 sz. m Köz Hiv'!X37</f>
        <v>0</v>
      </c>
      <c r="AD8" s="939">
        <f>'5.1 sz. m Köz Hiv'!AA37</f>
        <v>0</v>
      </c>
    </row>
    <row r="9" spans="1:30" s="5" customFormat="1" ht="33" customHeight="1">
      <c r="A9" s="96"/>
      <c r="B9" s="105" t="s">
        <v>50</v>
      </c>
      <c r="C9" s="105"/>
      <c r="D9" s="360" t="s">
        <v>84</v>
      </c>
      <c r="E9" s="369">
        <f>'4.sz.m.ÖNK kiadás'!E10+'5.1 sz. m Köz Hiv'!D38+'5.2 sz. m ÁMK'!D41+'üres lap'!D30</f>
        <v>3025952</v>
      </c>
      <c r="F9" s="301">
        <f>'4.sz.m.ÖNK kiadás'!F10+'5.1 sz. m Köz Hiv'!E38+'5.2 sz. m ÁMK'!E41+'üres lap'!E30</f>
        <v>0</v>
      </c>
      <c r="G9" s="301">
        <f>'4.sz.m.ÖNK kiadás'!G10+'5.1 sz. m Köz Hiv'!F38+'5.2 sz. m ÁMK'!F41+'üres lap'!F30</f>
        <v>0</v>
      </c>
      <c r="H9" s="301">
        <f>'4.sz.m.ÖNK kiadás'!H10+'5.1 sz. m Köz Hiv'!G38+'5.2 sz. m ÁMK'!G41+'üres lap'!G30</f>
        <v>0</v>
      </c>
      <c r="I9" s="301">
        <f>'4.sz.m.ÖNK kiadás'!I10+'5.1 sz. m Köz Hiv'!H38+'5.2 sz. m ÁMK'!H41+'üres lap'!H30</f>
        <v>0</v>
      </c>
      <c r="J9" s="301">
        <f>'4.sz.m.ÖNK kiadás'!J10+'5.1 sz. m Köz Hiv'!I38+'5.2 sz. m ÁMK'!I41+'üres lap'!I30</f>
        <v>0</v>
      </c>
      <c r="K9" s="369">
        <f t="shared" si="2"/>
        <v>245952</v>
      </c>
      <c r="L9" s="301">
        <f t="shared" si="2"/>
        <v>0</v>
      </c>
      <c r="M9" s="301">
        <f t="shared" si="2"/>
        <v>0</v>
      </c>
      <c r="N9" s="301">
        <f t="shared" si="2"/>
        <v>0</v>
      </c>
      <c r="O9" s="301">
        <f t="shared" si="2"/>
        <v>0</v>
      </c>
      <c r="P9" s="301">
        <f t="shared" si="2"/>
        <v>0</v>
      </c>
      <c r="Q9" s="790" t="e">
        <f>#REF!/N9</f>
        <v>#REF!</v>
      </c>
      <c r="R9" s="369">
        <f>'4.sz.m.ÖNK kiadás'!S10</f>
        <v>2780000</v>
      </c>
      <c r="S9" s="301">
        <f>'4.sz.m.ÖNK kiadás'!T10</f>
        <v>0</v>
      </c>
      <c r="T9" s="301">
        <f>'4.sz.m.ÖNK kiadás'!U10</f>
        <v>0</v>
      </c>
      <c r="U9" s="301">
        <f>'4.sz.m.ÖNK kiadás'!V10</f>
        <v>0</v>
      </c>
      <c r="V9" s="301">
        <f>'4.sz.m.ÖNK kiadás'!W10</f>
        <v>0</v>
      </c>
      <c r="W9" s="301">
        <f>'4.sz.m.ÖNK kiadás'!X10</f>
        <v>0</v>
      </c>
      <c r="X9" s="369">
        <v>0</v>
      </c>
      <c r="Y9" s="301"/>
      <c r="Z9" s="301"/>
      <c r="AA9" s="301"/>
      <c r="AB9" s="301"/>
      <c r="AC9" s="301"/>
      <c r="AD9" s="939"/>
    </row>
    <row r="10" spans="1:30" s="5" customFormat="1" ht="33" customHeight="1">
      <c r="A10" s="96"/>
      <c r="B10" s="105" t="s">
        <v>51</v>
      </c>
      <c r="C10" s="105"/>
      <c r="D10" s="361" t="s">
        <v>86</v>
      </c>
      <c r="E10" s="369">
        <f aca="true" t="shared" si="3" ref="E10:J10">SUM(E11:E15)</f>
        <v>131028545</v>
      </c>
      <c r="F10" s="301">
        <f t="shared" si="3"/>
        <v>0</v>
      </c>
      <c r="G10" s="301">
        <f t="shared" si="3"/>
        <v>0</v>
      </c>
      <c r="H10" s="301">
        <f t="shared" si="3"/>
        <v>0</v>
      </c>
      <c r="I10" s="301">
        <f t="shared" si="3"/>
        <v>0</v>
      </c>
      <c r="J10" s="301">
        <f t="shared" si="3"/>
        <v>0</v>
      </c>
      <c r="K10" s="369">
        <f t="shared" si="2"/>
        <v>117729758</v>
      </c>
      <c r="L10" s="301">
        <f t="shared" si="2"/>
        <v>0</v>
      </c>
      <c r="M10" s="301">
        <f t="shared" si="2"/>
        <v>0</v>
      </c>
      <c r="N10" s="301">
        <f t="shared" si="2"/>
        <v>0</v>
      </c>
      <c r="O10" s="301">
        <f t="shared" si="2"/>
        <v>0</v>
      </c>
      <c r="P10" s="301">
        <f t="shared" si="2"/>
        <v>0</v>
      </c>
      <c r="Q10" s="790" t="e">
        <f>#REF!/N10</f>
        <v>#REF!</v>
      </c>
      <c r="R10" s="369">
        <f>'4.sz.m.ÖNK kiadás'!S11</f>
        <v>13298787</v>
      </c>
      <c r="S10" s="301">
        <f>'4.sz.m.ÖNK kiadás'!T11</f>
        <v>0</v>
      </c>
      <c r="T10" s="301">
        <f>'4.sz.m.ÖNK kiadás'!U11</f>
        <v>0</v>
      </c>
      <c r="U10" s="301">
        <f>'4.sz.m.ÖNK kiadás'!V11</f>
        <v>0</v>
      </c>
      <c r="V10" s="301">
        <f>'4.sz.m.ÖNK kiadás'!W11</f>
        <v>0</v>
      </c>
      <c r="W10" s="301">
        <f>'4.sz.m.ÖNK kiadás'!X11</f>
        <v>0</v>
      </c>
      <c r="X10" s="369">
        <v>0</v>
      </c>
      <c r="Y10" s="301"/>
      <c r="Z10" s="301"/>
      <c r="AA10" s="301"/>
      <c r="AB10" s="301"/>
      <c r="AC10" s="301"/>
      <c r="AD10" s="939"/>
    </row>
    <row r="11" spans="1:30" s="5" customFormat="1" ht="33" customHeight="1">
      <c r="A11" s="96"/>
      <c r="B11" s="128"/>
      <c r="C11" s="105" t="s">
        <v>85</v>
      </c>
      <c r="D11" s="362" t="s">
        <v>292</v>
      </c>
      <c r="E11" s="369">
        <f>'4.sz.m.ÖNK kiadás'!E12</f>
        <v>215403</v>
      </c>
      <c r="F11" s="301">
        <f>'4.sz.m.ÖNK kiadás'!F12</f>
        <v>0</v>
      </c>
      <c r="G11" s="301">
        <f>'4.sz.m.ÖNK kiadás'!G12</f>
        <v>0</v>
      </c>
      <c r="H11" s="301">
        <f>'4.sz.m.ÖNK kiadás'!H12+'5.1 sz. m Köz Hiv'!G39+'5.2 sz. m ÁMK'!G42</f>
        <v>0</v>
      </c>
      <c r="I11" s="301">
        <f>'4.sz.m.ÖNK kiadás'!I12+'5.1 sz. m Köz Hiv'!H39+'5.2 sz. m ÁMK'!H42</f>
        <v>0</v>
      </c>
      <c r="J11" s="301">
        <f>'4.sz.m.ÖNK kiadás'!J12+'5.1 sz. m Köz Hiv'!I39+'5.2 sz. m ÁMK'!I42</f>
        <v>0</v>
      </c>
      <c r="K11" s="369">
        <f t="shared" si="2"/>
        <v>215403</v>
      </c>
      <c r="L11" s="301">
        <f t="shared" si="2"/>
        <v>0</v>
      </c>
      <c r="M11" s="301">
        <f t="shared" si="2"/>
        <v>0</v>
      </c>
      <c r="N11" s="301">
        <f t="shared" si="2"/>
        <v>0</v>
      </c>
      <c r="O11" s="301">
        <f t="shared" si="2"/>
        <v>0</v>
      </c>
      <c r="P11" s="301">
        <f t="shared" si="2"/>
        <v>0</v>
      </c>
      <c r="Q11" s="790" t="e">
        <f>#REF!/N11</f>
        <v>#REF!</v>
      </c>
      <c r="R11" s="369">
        <f>'4.sz.m.ÖNK kiadás'!S12</f>
        <v>0</v>
      </c>
      <c r="S11" s="301">
        <f>'4.sz.m.ÖNK kiadás'!T12</f>
        <v>0</v>
      </c>
      <c r="T11" s="301">
        <f>'4.sz.m.ÖNK kiadás'!U12</f>
        <v>0</v>
      </c>
      <c r="U11" s="301">
        <f>'4.sz.m.ÖNK kiadás'!V12</f>
        <v>0</v>
      </c>
      <c r="V11" s="301">
        <f>'4.sz.m.ÖNK kiadás'!W12</f>
        <v>0</v>
      </c>
      <c r="W11" s="301">
        <f>'4.sz.m.ÖNK kiadás'!X12</f>
        <v>0</v>
      </c>
      <c r="X11" s="369">
        <v>0</v>
      </c>
      <c r="Y11" s="301"/>
      <c r="Z11" s="301"/>
      <c r="AA11" s="301"/>
      <c r="AB11" s="301"/>
      <c r="AC11" s="301"/>
      <c r="AD11" s="939"/>
    </row>
    <row r="12" spans="1:30" s="5" customFormat="1" ht="57.75" customHeight="1">
      <c r="A12" s="96"/>
      <c r="B12" s="105"/>
      <c r="C12" s="105" t="s">
        <v>87</v>
      </c>
      <c r="D12" s="360" t="s">
        <v>293</v>
      </c>
      <c r="E12" s="369">
        <f>'4.sz.m.ÖNK kiadás'!E13</f>
        <v>11431025</v>
      </c>
      <c r="F12" s="301">
        <f>'4.sz.m.ÖNK kiadás'!F13</f>
        <v>0</v>
      </c>
      <c r="G12" s="301">
        <f>'4.sz.m.ÖNK kiadás'!G13</f>
        <v>0</v>
      </c>
      <c r="H12" s="301">
        <f>'4.sz.m.ÖNK kiadás'!H13</f>
        <v>0</v>
      </c>
      <c r="I12" s="301">
        <f>'4.sz.m.ÖNK kiadás'!I13</f>
        <v>0</v>
      </c>
      <c r="J12" s="301">
        <f>'4.sz.m.ÖNK kiadás'!J13</f>
        <v>0</v>
      </c>
      <c r="K12" s="369">
        <f t="shared" si="2"/>
        <v>0</v>
      </c>
      <c r="L12" s="301">
        <f t="shared" si="2"/>
        <v>0</v>
      </c>
      <c r="M12" s="301">
        <f t="shared" si="2"/>
        <v>0</v>
      </c>
      <c r="N12" s="301">
        <f t="shared" si="2"/>
        <v>0</v>
      </c>
      <c r="O12" s="301">
        <f t="shared" si="2"/>
        <v>0</v>
      </c>
      <c r="P12" s="301">
        <f t="shared" si="2"/>
        <v>0</v>
      </c>
      <c r="Q12" s="790"/>
      <c r="R12" s="369">
        <f>'4.sz.m.ÖNK kiadás'!S13</f>
        <v>11431025</v>
      </c>
      <c r="S12" s="301">
        <f>'4.sz.m.ÖNK kiadás'!T13</f>
        <v>0</v>
      </c>
      <c r="T12" s="301">
        <f>'4.sz.m.ÖNK kiadás'!U13</f>
        <v>0</v>
      </c>
      <c r="U12" s="301">
        <f>'4.sz.m.ÖNK kiadás'!V13</f>
        <v>0</v>
      </c>
      <c r="V12" s="301">
        <f>'4.sz.m.ÖNK kiadás'!W13</f>
        <v>0</v>
      </c>
      <c r="W12" s="301">
        <f>'4.sz.m.ÖNK kiadás'!X13</f>
        <v>0</v>
      </c>
      <c r="X12" s="369">
        <v>0</v>
      </c>
      <c r="Y12" s="301"/>
      <c r="Z12" s="301"/>
      <c r="AA12" s="301"/>
      <c r="AB12" s="301"/>
      <c r="AC12" s="301"/>
      <c r="AD12" s="939"/>
    </row>
    <row r="13" spans="1:30" s="5" customFormat="1" ht="54.75" customHeight="1" thickBot="1">
      <c r="A13" s="124"/>
      <c r="B13" s="125"/>
      <c r="C13" s="105" t="s">
        <v>88</v>
      </c>
      <c r="D13" s="360" t="s">
        <v>294</v>
      </c>
      <c r="E13" s="369">
        <f>'4.sz.m.ÖNK kiadás'!E14</f>
        <v>119382117</v>
      </c>
      <c r="F13" s="301">
        <f>'4.sz.m.ÖNK kiadás'!F14</f>
        <v>0</v>
      </c>
      <c r="G13" s="301">
        <f>'4.sz.m.ÖNK kiadás'!G14</f>
        <v>0</v>
      </c>
      <c r="H13" s="301">
        <f>'4.sz.m.ÖNK kiadás'!H14</f>
        <v>0</v>
      </c>
      <c r="I13" s="301">
        <f>'4.sz.m.ÖNK kiadás'!I14</f>
        <v>0</v>
      </c>
      <c r="J13" s="301">
        <f>'4.sz.m.ÖNK kiadás'!J14</f>
        <v>0</v>
      </c>
      <c r="K13" s="369">
        <f t="shared" si="2"/>
        <v>117514355</v>
      </c>
      <c r="L13" s="301">
        <f t="shared" si="2"/>
        <v>0</v>
      </c>
      <c r="M13" s="301">
        <f t="shared" si="2"/>
        <v>0</v>
      </c>
      <c r="N13" s="301">
        <f t="shared" si="2"/>
        <v>0</v>
      </c>
      <c r="O13" s="301">
        <f t="shared" si="2"/>
        <v>0</v>
      </c>
      <c r="P13" s="301">
        <f t="shared" si="2"/>
        <v>0</v>
      </c>
      <c r="Q13" s="790" t="e">
        <f>#REF!/N13</f>
        <v>#REF!</v>
      </c>
      <c r="R13" s="369">
        <f>'4.sz.m.ÖNK kiadás'!S14</f>
        <v>1867762</v>
      </c>
      <c r="S13" s="301">
        <f>'4.sz.m.ÖNK kiadás'!T14</f>
        <v>0</v>
      </c>
      <c r="T13" s="301">
        <f>'4.sz.m.ÖNK kiadás'!U14</f>
        <v>0</v>
      </c>
      <c r="U13" s="301">
        <f>'4.sz.m.ÖNK kiadás'!V14</f>
        <v>0</v>
      </c>
      <c r="V13" s="301">
        <f>'4.sz.m.ÖNK kiadás'!W14</f>
        <v>0</v>
      </c>
      <c r="W13" s="301">
        <f>'4.sz.m.ÖNK kiadás'!X14</f>
        <v>0</v>
      </c>
      <c r="X13" s="369">
        <v>0</v>
      </c>
      <c r="Y13" s="301"/>
      <c r="Z13" s="301"/>
      <c r="AA13" s="301"/>
      <c r="AB13" s="301"/>
      <c r="AC13" s="301"/>
      <c r="AD13" s="939"/>
    </row>
    <row r="14" spans="1:30" s="5" customFormat="1" ht="33" customHeight="1" hidden="1">
      <c r="A14" s="96"/>
      <c r="B14" s="105"/>
      <c r="C14" s="105" t="s">
        <v>91</v>
      </c>
      <c r="D14" s="360" t="s">
        <v>93</v>
      </c>
      <c r="E14" s="369"/>
      <c r="F14" s="301"/>
      <c r="G14" s="301"/>
      <c r="H14" s="301"/>
      <c r="I14" s="301"/>
      <c r="J14" s="301"/>
      <c r="K14" s="369"/>
      <c r="L14" s="301"/>
      <c r="M14" s="301"/>
      <c r="N14" s="301"/>
      <c r="O14" s="301"/>
      <c r="P14" s="301"/>
      <c r="Q14" s="790" t="e">
        <f>#REF!/N14</f>
        <v>#REF!</v>
      </c>
      <c r="R14" s="369">
        <f>'4.sz.m.ÖNK kiadás'!S15</f>
        <v>0</v>
      </c>
      <c r="S14" s="301">
        <f>'4.sz.m.ÖNK kiadás'!T15</f>
        <v>0</v>
      </c>
      <c r="T14" s="301">
        <f>'4.sz.m.ÖNK kiadás'!U15</f>
        <v>0</v>
      </c>
      <c r="U14" s="301">
        <f>'4.sz.m.ÖNK kiadás'!V15</f>
        <v>0</v>
      </c>
      <c r="V14" s="301">
        <f>'4.sz.m.ÖNK kiadás'!W15</f>
        <v>0</v>
      </c>
      <c r="W14" s="301">
        <f>'4.sz.m.ÖNK kiadás'!X15</f>
        <v>0</v>
      </c>
      <c r="X14" s="369"/>
      <c r="Y14" s="301"/>
      <c r="Z14" s="301"/>
      <c r="AA14" s="301"/>
      <c r="AB14" s="301"/>
      <c r="AC14" s="301"/>
      <c r="AD14" s="939"/>
    </row>
    <row r="15" spans="1:30" s="5" customFormat="1" ht="33" customHeight="1" hidden="1" thickBot="1">
      <c r="A15" s="132"/>
      <c r="B15" s="119"/>
      <c r="C15" s="119" t="s">
        <v>92</v>
      </c>
      <c r="D15" s="363" t="s">
        <v>94</v>
      </c>
      <c r="E15" s="369"/>
      <c r="F15" s="301"/>
      <c r="G15" s="301"/>
      <c r="H15" s="301"/>
      <c r="I15" s="301"/>
      <c r="J15" s="301"/>
      <c r="K15" s="369"/>
      <c r="L15" s="301"/>
      <c r="M15" s="301"/>
      <c r="N15" s="301"/>
      <c r="O15" s="301"/>
      <c r="P15" s="301"/>
      <c r="Q15" s="790" t="e">
        <f>#REF!/N15</f>
        <v>#REF!</v>
      </c>
      <c r="R15" s="369">
        <f>'4.sz.m.ÖNK kiadás'!S16</f>
        <v>0</v>
      </c>
      <c r="S15" s="301">
        <f>'4.sz.m.ÖNK kiadás'!T16</f>
        <v>0</v>
      </c>
      <c r="T15" s="301">
        <f>'4.sz.m.ÖNK kiadás'!U16</f>
        <v>0</v>
      </c>
      <c r="U15" s="301">
        <f>'4.sz.m.ÖNK kiadás'!V16</f>
        <v>0</v>
      </c>
      <c r="V15" s="301">
        <f>'4.sz.m.ÖNK kiadás'!W16</f>
        <v>0</v>
      </c>
      <c r="W15" s="301">
        <f>'4.sz.m.ÖNK kiadás'!X16</f>
        <v>0</v>
      </c>
      <c r="X15" s="369"/>
      <c r="Y15" s="301"/>
      <c r="Z15" s="301"/>
      <c r="AA15" s="301"/>
      <c r="AB15" s="301"/>
      <c r="AC15" s="301"/>
      <c r="AD15" s="939"/>
    </row>
    <row r="16" spans="1:30" s="5" customFormat="1" ht="33" customHeight="1" thickBot="1">
      <c r="A16" s="114" t="s">
        <v>29</v>
      </c>
      <c r="B16" s="1181" t="s">
        <v>95</v>
      </c>
      <c r="C16" s="1181"/>
      <c r="D16" s="1181"/>
      <c r="E16" s="370">
        <f aca="true" t="shared" si="4" ref="E16:M16">SUM(E17:E19)</f>
        <v>109800042</v>
      </c>
      <c r="F16" s="78">
        <f>SUM(F17:F19)</f>
        <v>0</v>
      </c>
      <c r="G16" s="78">
        <f t="shared" si="4"/>
        <v>0</v>
      </c>
      <c r="H16" s="78">
        <f>SUM(H17:H19)</f>
        <v>0</v>
      </c>
      <c r="I16" s="78">
        <f>SUM(I17:I19)</f>
        <v>0</v>
      </c>
      <c r="J16" s="78">
        <f>SUM(J17:J19)</f>
        <v>0</v>
      </c>
      <c r="K16" s="370">
        <f t="shared" si="4"/>
        <v>106800042</v>
      </c>
      <c r="L16" s="78">
        <f>SUM(L17:L19)</f>
        <v>0</v>
      </c>
      <c r="M16" s="78">
        <f t="shared" si="4"/>
        <v>0</v>
      </c>
      <c r="N16" s="78">
        <f>SUM(N17:N19)</f>
        <v>0</v>
      </c>
      <c r="O16" s="78">
        <f>SUM(O17:O19)</f>
        <v>0</v>
      </c>
      <c r="P16" s="78">
        <f>SUM(P17:P19)</f>
        <v>0</v>
      </c>
      <c r="Q16" s="788" t="e">
        <f>#REF!/N16</f>
        <v>#REF!</v>
      </c>
      <c r="R16" s="370">
        <f aca="true" t="shared" si="5" ref="R16:W16">SUM(R17:R19)</f>
        <v>3000000</v>
      </c>
      <c r="S16" s="78">
        <f t="shared" si="5"/>
        <v>0</v>
      </c>
      <c r="T16" s="78">
        <f t="shared" si="5"/>
        <v>0</v>
      </c>
      <c r="U16" s="78">
        <f t="shared" si="5"/>
        <v>0</v>
      </c>
      <c r="V16" s="78">
        <f t="shared" si="5"/>
        <v>0</v>
      </c>
      <c r="W16" s="78">
        <f t="shared" si="5"/>
        <v>0</v>
      </c>
      <c r="X16" s="370">
        <f aca="true" t="shared" si="6" ref="X16:AD16">SUM(X17:X19)</f>
        <v>0</v>
      </c>
      <c r="Y16" s="78">
        <f t="shared" si="6"/>
        <v>0</v>
      </c>
      <c r="Z16" s="78">
        <f t="shared" si="6"/>
        <v>0</v>
      </c>
      <c r="AA16" s="78">
        <f t="shared" si="6"/>
        <v>0</v>
      </c>
      <c r="AB16" s="78">
        <f t="shared" si="6"/>
        <v>0</v>
      </c>
      <c r="AC16" s="78">
        <f t="shared" si="6"/>
        <v>0</v>
      </c>
      <c r="AD16" s="940">
        <f t="shared" si="6"/>
        <v>0</v>
      </c>
    </row>
    <row r="17" spans="1:30" s="5" customFormat="1" ht="33" customHeight="1">
      <c r="A17" s="113"/>
      <c r="B17" s="118" t="s">
        <v>40</v>
      </c>
      <c r="C17" s="1188" t="s">
        <v>96</v>
      </c>
      <c r="D17" s="1188"/>
      <c r="E17" s="369">
        <f>'4.sz.m.ÖNK kiadás'!E18+'5.1 sz. m Köz Hiv'!D41+'5.2 sz. m ÁMK'!D44+'üres lap'!D33</f>
        <v>12165042</v>
      </c>
      <c r="F17" s="301">
        <f>'4.sz.m.ÖNK kiadás'!F18+'5.1 sz. m Köz Hiv'!E41+'5.2 sz. m ÁMK'!E44+'üres lap'!E33</f>
        <v>0</v>
      </c>
      <c r="G17" s="301">
        <f>'4.sz.m.ÖNK kiadás'!G18+'5.1 sz. m Köz Hiv'!F41+'5.2 sz. m ÁMK'!F44+'üres lap'!F33</f>
        <v>0</v>
      </c>
      <c r="H17" s="301">
        <f>'4.sz.m.ÖNK kiadás'!H18+'5.1 sz. m Köz Hiv'!G41+'5.2 sz. m ÁMK'!G44+'üres lap'!G33</f>
        <v>0</v>
      </c>
      <c r="I17" s="301">
        <f>'4.sz.m.ÖNK kiadás'!I18+'5.1 sz. m Köz Hiv'!H41+'5.2 sz. m ÁMK'!H44+'üres lap'!H33</f>
        <v>0</v>
      </c>
      <c r="J17" s="301">
        <f>'4.sz.m.ÖNK kiadás'!J18+'5.1 sz. m Köz Hiv'!I41+'5.2 sz. m ÁMK'!I44+'üres lap'!I33</f>
        <v>0</v>
      </c>
      <c r="K17" s="369">
        <f>'4.sz.m.ÖNK kiadás'!L18+'5.1 sz. m Köz Hiv'!L41+'5.2 sz. m ÁMK'!L44</f>
        <v>12165042</v>
      </c>
      <c r="L17" s="301">
        <f>'4.sz.m.ÖNK kiadás'!M18+'5.1 sz. m Köz Hiv'!M41+'5.2 sz. m ÁMK'!M44</f>
        <v>0</v>
      </c>
      <c r="M17" s="301">
        <f>'4.sz.m.ÖNK kiadás'!N18+'5.1 sz. m Köz Hiv'!N41+'5.2 sz. m ÁMK'!N44+'üres lap'!L33</f>
        <v>0</v>
      </c>
      <c r="N17" s="301">
        <f>'4.sz.m.ÖNK kiadás'!O18+'5.1 sz. m Köz Hiv'!O41+'5.2 sz. m ÁMK'!O44+'üres lap'!M33</f>
        <v>0</v>
      </c>
      <c r="O17" s="301">
        <f>'4.sz.m.ÖNK kiadás'!P18+'5.1 sz. m Köz Hiv'!P41+'5.2 sz. m ÁMK'!P44+'üres lap'!N33</f>
        <v>0</v>
      </c>
      <c r="P17" s="301">
        <f>'4.sz.m.ÖNK kiadás'!Q18+'5.1 sz. m Köz Hiv'!Q41+'5.2 sz. m ÁMK'!Q44+'üres lap'!O33</f>
        <v>0</v>
      </c>
      <c r="Q17" s="790" t="e">
        <f>#REF!/N17</f>
        <v>#REF!</v>
      </c>
      <c r="R17" s="369">
        <f>'4.sz.m.ÖNK kiadás'!S18</f>
        <v>0</v>
      </c>
      <c r="S17" s="301">
        <f>'4.sz.m.ÖNK kiadás'!T18</f>
        <v>0</v>
      </c>
      <c r="T17" s="301">
        <f>'4.sz.m.ÖNK kiadás'!U18</f>
        <v>0</v>
      </c>
      <c r="U17" s="301">
        <f>'4.sz.m.ÖNK kiadás'!V18</f>
        <v>0</v>
      </c>
      <c r="V17" s="301">
        <f>'4.sz.m.ÖNK kiadás'!W18</f>
        <v>0</v>
      </c>
      <c r="W17" s="301">
        <f>'4.sz.m.ÖNK kiadás'!X18</f>
        <v>0</v>
      </c>
      <c r="X17" s="369">
        <v>0</v>
      </c>
      <c r="Y17" s="301"/>
      <c r="Z17" s="301"/>
      <c r="AA17" s="301"/>
      <c r="AB17" s="301"/>
      <c r="AC17" s="301"/>
      <c r="AD17" s="939"/>
    </row>
    <row r="18" spans="1:30" s="5" customFormat="1" ht="33" customHeight="1">
      <c r="A18" s="96"/>
      <c r="B18" s="105" t="s">
        <v>41</v>
      </c>
      <c r="C18" s="1179" t="s">
        <v>97</v>
      </c>
      <c r="D18" s="1179"/>
      <c r="E18" s="369">
        <f>'4.sz.m.ÖNK kiadás'!E19</f>
        <v>94635000</v>
      </c>
      <c r="F18" s="301">
        <f>'4.sz.m.ÖNK kiadás'!F19+'5.2 sz. m ÁMK'!E46</f>
        <v>0</v>
      </c>
      <c r="G18" s="301">
        <f>'4.sz.m.ÖNK kiadás'!G19+'5.2 sz. m ÁMK'!F46</f>
        <v>0</v>
      </c>
      <c r="H18" s="301">
        <f>'4.sz.m.ÖNK kiadás'!H19+'5.2 sz. m ÁMK'!G46</f>
        <v>0</v>
      </c>
      <c r="I18" s="301">
        <f>'4.sz.m.ÖNK kiadás'!I19+'5.2 sz. m ÁMK'!H46</f>
        <v>0</v>
      </c>
      <c r="J18" s="301">
        <f>'4.sz.m.ÖNK kiadás'!J19+'5.2 sz. m ÁMK'!I46</f>
        <v>0</v>
      </c>
      <c r="K18" s="369">
        <f>'4.sz.m.ÖNK kiadás'!L19+'5.1 sz. m Köz Hiv'!L42+'5.2 sz. m ÁMK'!L45</f>
        <v>94635000</v>
      </c>
      <c r="L18" s="301">
        <f>'4.sz.m.ÖNK kiadás'!M19+'5.1 sz. m Köz Hiv'!M42+'5.2 sz. m ÁMK'!M45</f>
        <v>0</v>
      </c>
      <c r="M18" s="301">
        <f>'4.sz.m.ÖNK kiadás'!N19+'5.2 sz. m ÁMK'!N46</f>
        <v>0</v>
      </c>
      <c r="N18" s="301">
        <f>'4.sz.m.ÖNK kiadás'!O19+'5.2 sz. m ÁMK'!O46</f>
        <v>0</v>
      </c>
      <c r="O18" s="301">
        <f>'4.sz.m.ÖNK kiadás'!P19+'5.2 sz. m ÁMK'!P46</f>
        <v>0</v>
      </c>
      <c r="P18" s="301">
        <f>'4.sz.m.ÖNK kiadás'!Q19+'5.2 sz. m ÁMK'!Q46</f>
        <v>0</v>
      </c>
      <c r="Q18" s="790" t="e">
        <f>#REF!/N18</f>
        <v>#REF!</v>
      </c>
      <c r="R18" s="369">
        <f>'4.sz.m.ÖNK kiadás'!S19</f>
        <v>0</v>
      </c>
      <c r="S18" s="301">
        <f>'4.sz.m.ÖNK kiadás'!T19</f>
        <v>0</v>
      </c>
      <c r="T18" s="301">
        <f>'4.sz.m.ÖNK kiadás'!U19</f>
        <v>0</v>
      </c>
      <c r="U18" s="301">
        <f>'4.sz.m.ÖNK kiadás'!V19</f>
        <v>0</v>
      </c>
      <c r="V18" s="301">
        <f>'4.sz.m.ÖNK kiadás'!W19</f>
        <v>0</v>
      </c>
      <c r="W18" s="301">
        <f>'4.sz.m.ÖNK kiadás'!X19</f>
        <v>0</v>
      </c>
      <c r="X18" s="369">
        <v>0</v>
      </c>
      <c r="Y18" s="301"/>
      <c r="Z18" s="301"/>
      <c r="AA18" s="301"/>
      <c r="AB18" s="301"/>
      <c r="AC18" s="301"/>
      <c r="AD18" s="939"/>
    </row>
    <row r="19" spans="1:30" s="5" customFormat="1" ht="33" customHeight="1">
      <c r="A19" s="126"/>
      <c r="B19" s="105" t="s">
        <v>42</v>
      </c>
      <c r="C19" s="1192" t="s">
        <v>98</v>
      </c>
      <c r="D19" s="1192"/>
      <c r="E19" s="369">
        <f>'4.sz.m.ÖNK kiadás'!E20</f>
        <v>3000000</v>
      </c>
      <c r="F19" s="301">
        <f>'4.sz.m.ÖNK kiadás'!F20</f>
        <v>0</v>
      </c>
      <c r="G19" s="301">
        <f>'4.sz.m.ÖNK kiadás'!G20</f>
        <v>0</v>
      </c>
      <c r="H19" s="301">
        <f>'4.sz.m.ÖNK kiadás'!H20</f>
        <v>0</v>
      </c>
      <c r="I19" s="301">
        <f>'4.sz.m.ÖNK kiadás'!I20</f>
        <v>0</v>
      </c>
      <c r="J19" s="301">
        <f>'4.sz.m.ÖNK kiadás'!J20</f>
        <v>0</v>
      </c>
      <c r="K19" s="369">
        <f>'4.sz.m.ÖNK kiadás'!L20</f>
        <v>0</v>
      </c>
      <c r="L19" s="301">
        <f>'4.sz.m.ÖNK kiadás'!M20</f>
        <v>0</v>
      </c>
      <c r="M19" s="301">
        <f>'4.sz.m.ÖNK kiadás'!N20</f>
        <v>0</v>
      </c>
      <c r="N19" s="301">
        <f>'4.sz.m.ÖNK kiadás'!O20</f>
        <v>0</v>
      </c>
      <c r="O19" s="301">
        <f>'4.sz.m.ÖNK kiadás'!P20</f>
        <v>0</v>
      </c>
      <c r="P19" s="301">
        <f>'4.sz.m.ÖNK kiadás'!Q20</f>
        <v>0</v>
      </c>
      <c r="Q19" s="790"/>
      <c r="R19" s="369">
        <f>'4.sz.m.ÖNK kiadás'!S20</f>
        <v>3000000</v>
      </c>
      <c r="S19" s="301">
        <f>'4.sz.m.ÖNK kiadás'!T20</f>
        <v>0</v>
      </c>
      <c r="T19" s="301">
        <f>'4.sz.m.ÖNK kiadás'!U20</f>
        <v>0</v>
      </c>
      <c r="U19" s="301">
        <f>'4.sz.m.ÖNK kiadás'!V20</f>
        <v>0</v>
      </c>
      <c r="V19" s="301">
        <f>'4.sz.m.ÖNK kiadás'!W20</f>
        <v>0</v>
      </c>
      <c r="W19" s="301">
        <f>'4.sz.m.ÖNK kiadás'!X20</f>
        <v>0</v>
      </c>
      <c r="X19" s="369">
        <v>0</v>
      </c>
      <c r="Y19" s="301"/>
      <c r="Z19" s="301"/>
      <c r="AA19" s="301"/>
      <c r="AB19" s="301"/>
      <c r="AC19" s="301"/>
      <c r="AD19" s="939"/>
    </row>
    <row r="20" spans="1:30" s="5" customFormat="1" ht="33" customHeight="1">
      <c r="A20" s="102"/>
      <c r="B20" s="106"/>
      <c r="C20" s="106" t="s">
        <v>99</v>
      </c>
      <c r="D20" s="256" t="s">
        <v>89</v>
      </c>
      <c r="E20" s="369">
        <f>'4.sz.m.ÖNK kiadás'!E21</f>
        <v>3000000</v>
      </c>
      <c r="F20" s="301">
        <f>'4.sz.m.ÖNK kiadás'!F21</f>
        <v>0</v>
      </c>
      <c r="G20" s="301">
        <f>'4.sz.m.ÖNK kiadás'!G21</f>
        <v>0</v>
      </c>
      <c r="H20" s="301">
        <f>'4.sz.m.ÖNK kiadás'!H21</f>
        <v>0</v>
      </c>
      <c r="I20" s="301">
        <f>'4.sz.m.ÖNK kiadás'!I21</f>
        <v>0</v>
      </c>
      <c r="J20" s="301">
        <f>'4.sz.m.ÖNK kiadás'!J21</f>
        <v>0</v>
      </c>
      <c r="K20" s="369">
        <f>'4.sz.m.ÖNK kiadás'!L21</f>
        <v>0</v>
      </c>
      <c r="L20" s="301">
        <f>'4.sz.m.ÖNK kiadás'!M21</f>
        <v>0</v>
      </c>
      <c r="M20" s="301">
        <f>'4.sz.m.ÖNK kiadás'!N21</f>
        <v>0</v>
      </c>
      <c r="N20" s="301">
        <f>'4.sz.m.ÖNK kiadás'!O21</f>
        <v>0</v>
      </c>
      <c r="O20" s="301">
        <f>'4.sz.m.ÖNK kiadás'!P21</f>
        <v>0</v>
      </c>
      <c r="P20" s="301">
        <f>'4.sz.m.ÖNK kiadás'!Q21</f>
        <v>0</v>
      </c>
      <c r="Q20" s="790"/>
      <c r="R20" s="369">
        <f>'4.sz.m.ÖNK kiadás'!S21</f>
        <v>3000000</v>
      </c>
      <c r="S20" s="301">
        <f>'4.sz.m.ÖNK kiadás'!T21</f>
        <v>0</v>
      </c>
      <c r="T20" s="301">
        <f>'4.sz.m.ÖNK kiadás'!U21</f>
        <v>0</v>
      </c>
      <c r="U20" s="301">
        <f>'4.sz.m.ÖNK kiadás'!V21</f>
        <v>0</v>
      </c>
      <c r="V20" s="301">
        <f>'4.sz.m.ÖNK kiadás'!W21</f>
        <v>0</v>
      </c>
      <c r="W20" s="301">
        <f>'4.sz.m.ÖNK kiadás'!X21</f>
        <v>0</v>
      </c>
      <c r="X20" s="369">
        <v>0</v>
      </c>
      <c r="Y20" s="301"/>
      <c r="Z20" s="301"/>
      <c r="AA20" s="301"/>
      <c r="AB20" s="301"/>
      <c r="AC20" s="301"/>
      <c r="AD20" s="939"/>
    </row>
    <row r="21" spans="1:30" s="5" customFormat="1" ht="33" customHeight="1">
      <c r="A21" s="102"/>
      <c r="B21" s="106"/>
      <c r="C21" s="106" t="s">
        <v>100</v>
      </c>
      <c r="D21" s="256" t="s">
        <v>90</v>
      </c>
      <c r="E21" s="369">
        <f>'4.sz.m.ÖNK kiadás'!E22</f>
        <v>0</v>
      </c>
      <c r="F21" s="301">
        <f>'4.sz.m.ÖNK kiadás'!F22</f>
        <v>0</v>
      </c>
      <c r="G21" s="301">
        <f>'4.sz.m.ÖNK kiadás'!G22</f>
        <v>0</v>
      </c>
      <c r="H21" s="301">
        <f>'4.sz.m.ÖNK kiadás'!H22</f>
        <v>0</v>
      </c>
      <c r="I21" s="301">
        <f>'4.sz.m.ÖNK kiadás'!I22</f>
        <v>0</v>
      </c>
      <c r="J21" s="301">
        <f>'4.sz.m.ÖNK kiadás'!J22</f>
        <v>0</v>
      </c>
      <c r="K21" s="369">
        <f>'4.sz.m.ÖNK kiadás'!L22</f>
        <v>0</v>
      </c>
      <c r="L21" s="301">
        <f>'4.sz.m.ÖNK kiadás'!M22</f>
        <v>0</v>
      </c>
      <c r="M21" s="301">
        <f>'4.sz.m.ÖNK kiadás'!N22</f>
        <v>0</v>
      </c>
      <c r="N21" s="301">
        <f>'4.sz.m.ÖNK kiadás'!O22</f>
        <v>0</v>
      </c>
      <c r="O21" s="301">
        <f>'4.sz.m.ÖNK kiadás'!P22</f>
        <v>0</v>
      </c>
      <c r="P21" s="301">
        <f>'4.sz.m.ÖNK kiadás'!Q22</f>
        <v>0</v>
      </c>
      <c r="Q21" s="790"/>
      <c r="R21" s="369">
        <v>0</v>
      </c>
      <c r="S21" s="301"/>
      <c r="T21" s="301"/>
      <c r="U21" s="301"/>
      <c r="V21" s="301"/>
      <c r="W21" s="301"/>
      <c r="X21" s="369">
        <v>0</v>
      </c>
      <c r="Y21" s="301"/>
      <c r="Z21" s="301"/>
      <c r="AA21" s="301"/>
      <c r="AB21" s="301"/>
      <c r="AC21" s="301"/>
      <c r="AD21" s="939"/>
    </row>
    <row r="22" spans="1:30" s="5" customFormat="1" ht="33" customHeight="1">
      <c r="A22" s="126"/>
      <c r="B22" s="256"/>
      <c r="C22" s="106" t="s">
        <v>101</v>
      </c>
      <c r="D22" s="256" t="s">
        <v>583</v>
      </c>
      <c r="E22" s="369">
        <f>'4.sz.m.ÖNK kiadás'!E23</f>
        <v>0</v>
      </c>
      <c r="F22" s="301">
        <f>'4.sz.m.ÖNK kiadás'!F23</f>
        <v>0</v>
      </c>
      <c r="G22" s="301">
        <f>'4.sz.m.ÖNK kiadás'!G23</f>
        <v>0</v>
      </c>
      <c r="H22" s="301">
        <f>'4.sz.m.ÖNK kiadás'!H23</f>
        <v>0</v>
      </c>
      <c r="I22" s="301">
        <f>'4.sz.m.ÖNK kiadás'!I23</f>
        <v>0</v>
      </c>
      <c r="J22" s="301">
        <f>'4.sz.m.ÖNK kiadás'!J23</f>
        <v>0</v>
      </c>
      <c r="K22" s="369">
        <f>'4.sz.m.ÖNK kiadás'!L23</f>
        <v>0</v>
      </c>
      <c r="L22" s="301">
        <f>'4.sz.m.ÖNK kiadás'!M23</f>
        <v>0</v>
      </c>
      <c r="M22" s="301">
        <f>'4.sz.m.ÖNK kiadás'!N23</f>
        <v>0</v>
      </c>
      <c r="N22" s="301">
        <f>'4.sz.m.ÖNK kiadás'!O23</f>
        <v>0</v>
      </c>
      <c r="O22" s="301">
        <f>'4.sz.m.ÖNK kiadás'!P23</f>
        <v>0</v>
      </c>
      <c r="P22" s="301">
        <f>'4.sz.m.ÖNK kiadás'!Q23</f>
        <v>0</v>
      </c>
      <c r="Q22" s="790"/>
      <c r="R22" s="369">
        <v>0</v>
      </c>
      <c r="S22" s="301"/>
      <c r="T22" s="301"/>
      <c r="U22" s="301">
        <f>'4.sz.m.ÖNK kiadás'!V23</f>
        <v>0</v>
      </c>
      <c r="V22" s="301">
        <f>'4.sz.m.ÖNK kiadás'!W23</f>
        <v>0</v>
      </c>
      <c r="W22" s="301">
        <f>'4.sz.m.ÖNK kiadás'!X23</f>
        <v>0</v>
      </c>
      <c r="X22" s="369">
        <v>0</v>
      </c>
      <c r="Y22" s="301"/>
      <c r="Z22" s="301"/>
      <c r="AA22" s="301"/>
      <c r="AB22" s="301"/>
      <c r="AC22" s="301"/>
      <c r="AD22" s="939"/>
    </row>
    <row r="23" spans="1:30" s="5" customFormat="1" ht="33" customHeight="1" thickBot="1">
      <c r="A23" s="281"/>
      <c r="B23" s="282"/>
      <c r="C23" s="283" t="s">
        <v>215</v>
      </c>
      <c r="D23" s="282" t="s">
        <v>216</v>
      </c>
      <c r="E23" s="369">
        <f>'4.sz.m.ÖNK kiadás'!E24</f>
        <v>0</v>
      </c>
      <c r="F23" s="301">
        <f>'4.sz.m.ÖNK kiadás'!F24</f>
        <v>0</v>
      </c>
      <c r="G23" s="301">
        <f>'4.sz.m.ÖNK kiadás'!G24</f>
        <v>0</v>
      </c>
      <c r="H23" s="301">
        <f>'4.sz.m.ÖNK kiadás'!H24</f>
        <v>0</v>
      </c>
      <c r="I23" s="301">
        <f>'4.sz.m.ÖNK kiadás'!I24</f>
        <v>0</v>
      </c>
      <c r="J23" s="301">
        <f>'4.sz.m.ÖNK kiadás'!J24</f>
        <v>0</v>
      </c>
      <c r="K23" s="369">
        <f>'4.sz.m.ÖNK kiadás'!L24</f>
        <v>0</v>
      </c>
      <c r="L23" s="301">
        <f>'4.sz.m.ÖNK kiadás'!M24</f>
        <v>0</v>
      </c>
      <c r="M23" s="301">
        <f>'4.sz.m.ÖNK kiadás'!N24</f>
        <v>0</v>
      </c>
      <c r="N23" s="301">
        <f>'4.sz.m.ÖNK kiadás'!O24</f>
        <v>0</v>
      </c>
      <c r="O23" s="301">
        <f>'4.sz.m.ÖNK kiadás'!P24</f>
        <v>0</v>
      </c>
      <c r="P23" s="301">
        <f>'4.sz.m.ÖNK kiadás'!Q24</f>
        <v>0</v>
      </c>
      <c r="Q23" s="790"/>
      <c r="R23" s="369">
        <v>0</v>
      </c>
      <c r="S23" s="301"/>
      <c r="T23" s="301"/>
      <c r="U23" s="301"/>
      <c r="V23" s="301"/>
      <c r="W23" s="301"/>
      <c r="X23" s="369">
        <v>0</v>
      </c>
      <c r="Y23" s="301"/>
      <c r="Z23" s="301"/>
      <c r="AA23" s="301"/>
      <c r="AB23" s="301"/>
      <c r="AC23" s="301"/>
      <c r="AD23" s="939"/>
    </row>
    <row r="24" spans="1:30" s="5" customFormat="1" ht="33" customHeight="1" thickBot="1">
      <c r="A24" s="114" t="s">
        <v>10</v>
      </c>
      <c r="B24" s="1181" t="s">
        <v>102</v>
      </c>
      <c r="C24" s="1181"/>
      <c r="D24" s="1181"/>
      <c r="E24" s="370">
        <f aca="true" t="shared" si="7" ref="E24:M24">SUM(E25:E27)</f>
        <v>77908803</v>
      </c>
      <c r="F24" s="78">
        <f>SUM(F25:F27)</f>
        <v>0</v>
      </c>
      <c r="G24" s="78">
        <f t="shared" si="7"/>
        <v>0</v>
      </c>
      <c r="H24" s="78">
        <f>SUM(H25:H27)</f>
        <v>0</v>
      </c>
      <c r="I24" s="78">
        <f>SUM(I25:I27)</f>
        <v>0</v>
      </c>
      <c r="J24" s="78">
        <f>SUM(J25:J27)</f>
        <v>0</v>
      </c>
      <c r="K24" s="370">
        <f t="shared" si="7"/>
        <v>77908803</v>
      </c>
      <c r="L24" s="78">
        <f>SUM(L25:L27)</f>
        <v>0</v>
      </c>
      <c r="M24" s="78">
        <f t="shared" si="7"/>
        <v>0</v>
      </c>
      <c r="N24" s="78">
        <f>SUM(N25:N27)</f>
        <v>0</v>
      </c>
      <c r="O24" s="78">
        <f>SUM(O25:O27)</f>
        <v>0</v>
      </c>
      <c r="P24" s="78">
        <f>SUM(P25:P27)</f>
        <v>0</v>
      </c>
      <c r="Q24" s="788" t="e">
        <f>#REF!/N24</f>
        <v>#REF!</v>
      </c>
      <c r="R24" s="370">
        <f aca="true" t="shared" si="8" ref="R24:Z24">SUM(R25:R27)</f>
        <v>0</v>
      </c>
      <c r="S24" s="78">
        <f>SUM(S25:S27)</f>
        <v>0</v>
      </c>
      <c r="T24" s="78">
        <f>SUM(T25:T27)</f>
        <v>0</v>
      </c>
      <c r="U24" s="78">
        <f>SUM(U25:U27)</f>
        <v>0</v>
      </c>
      <c r="V24" s="78">
        <f>SUM(V25:V27)</f>
        <v>0</v>
      </c>
      <c r="W24" s="78">
        <f>SUM(W25:W27)</f>
        <v>0</v>
      </c>
      <c r="X24" s="370">
        <f t="shared" si="8"/>
        <v>0</v>
      </c>
      <c r="Y24" s="78">
        <f t="shared" si="8"/>
        <v>0</v>
      </c>
      <c r="Z24" s="78">
        <f t="shared" si="8"/>
        <v>0</v>
      </c>
      <c r="AA24" s="78">
        <f>SUM(AA25:AA27)</f>
        <v>0</v>
      </c>
      <c r="AB24" s="78">
        <f>SUM(AB25:AB27)</f>
        <v>0</v>
      </c>
      <c r="AC24" s="78">
        <f>SUM(AC25:AC27)</f>
        <v>0</v>
      </c>
      <c r="AD24" s="940">
        <f>SUM(AD25:AD27)</f>
        <v>0</v>
      </c>
    </row>
    <row r="25" spans="1:30" s="5" customFormat="1" ht="33" customHeight="1">
      <c r="A25" s="113"/>
      <c r="B25" s="118" t="s">
        <v>43</v>
      </c>
      <c r="C25" s="1188" t="s">
        <v>3</v>
      </c>
      <c r="D25" s="1188"/>
      <c r="E25" s="369">
        <f>'4.sz.m.ÖNK kiadás'!E26</f>
        <v>77908803</v>
      </c>
      <c r="F25" s="301">
        <f>'4.sz.m.ÖNK kiadás'!F26</f>
        <v>0</v>
      </c>
      <c r="G25" s="301">
        <f>'4.sz.m.ÖNK kiadás'!G26</f>
        <v>0</v>
      </c>
      <c r="H25" s="301">
        <f>'4.sz.m.ÖNK kiadás'!H26</f>
        <v>0</v>
      </c>
      <c r="I25" s="301">
        <f>'4.sz.m.ÖNK kiadás'!I26</f>
        <v>0</v>
      </c>
      <c r="J25" s="301">
        <f>'4.sz.m.ÖNK kiadás'!J26</f>
        <v>0</v>
      </c>
      <c r="K25" s="369">
        <f>'4.sz.m.ÖNK kiadás'!L26</f>
        <v>77908803</v>
      </c>
      <c r="L25" s="301">
        <f>'4.sz.m.ÖNK kiadás'!M26</f>
        <v>0</v>
      </c>
      <c r="M25" s="301">
        <f>'4.sz.m.ÖNK kiadás'!N26</f>
        <v>0</v>
      </c>
      <c r="N25" s="301">
        <f>'4.sz.m.ÖNK kiadás'!O26</f>
        <v>0</v>
      </c>
      <c r="O25" s="301">
        <f>'4.sz.m.ÖNK kiadás'!P26</f>
        <v>0</v>
      </c>
      <c r="P25" s="301">
        <f>'4.sz.m.ÖNK kiadás'!Q26</f>
        <v>0</v>
      </c>
      <c r="Q25" s="301" t="e">
        <f>'4.sz.m.ÖNK kiadás'!R26</f>
        <v>#DIV/0!</v>
      </c>
      <c r="R25" s="369">
        <v>0</v>
      </c>
      <c r="S25" s="301"/>
      <c r="T25" s="301"/>
      <c r="U25" s="301"/>
      <c r="V25" s="301"/>
      <c r="W25" s="301"/>
      <c r="X25" s="369">
        <v>0</v>
      </c>
      <c r="Y25" s="301"/>
      <c r="Z25" s="301"/>
      <c r="AA25" s="301"/>
      <c r="AB25" s="301"/>
      <c r="AC25" s="301"/>
      <c r="AD25" s="939"/>
    </row>
    <row r="26" spans="1:30" s="8" customFormat="1" ht="33" customHeight="1">
      <c r="A26" s="127"/>
      <c r="B26" s="105" t="s">
        <v>44</v>
      </c>
      <c r="C26" s="1198" t="s">
        <v>295</v>
      </c>
      <c r="D26" s="1198"/>
      <c r="E26" s="369">
        <v>0</v>
      </c>
      <c r="F26" s="301"/>
      <c r="G26" s="301"/>
      <c r="H26" s="301"/>
      <c r="I26" s="301"/>
      <c r="J26" s="301"/>
      <c r="K26" s="369">
        <v>0</v>
      </c>
      <c r="L26" s="301"/>
      <c r="M26" s="301"/>
      <c r="N26" s="301"/>
      <c r="O26" s="301"/>
      <c r="P26" s="301"/>
      <c r="Q26" s="790"/>
      <c r="R26" s="369">
        <v>0</v>
      </c>
      <c r="S26" s="301"/>
      <c r="T26" s="301"/>
      <c r="U26" s="301"/>
      <c r="V26" s="301"/>
      <c r="W26" s="301"/>
      <c r="X26" s="369">
        <v>0</v>
      </c>
      <c r="Y26" s="301"/>
      <c r="Z26" s="301"/>
      <c r="AA26" s="301"/>
      <c r="AB26" s="301"/>
      <c r="AC26" s="301"/>
      <c r="AD26" s="939"/>
    </row>
    <row r="27" spans="1:30" s="8" customFormat="1" ht="33" customHeight="1" thickBot="1">
      <c r="A27" s="133"/>
      <c r="B27" s="119" t="s">
        <v>70</v>
      </c>
      <c r="C27" s="134" t="s">
        <v>103</v>
      </c>
      <c r="D27" s="134"/>
      <c r="E27" s="369">
        <v>0</v>
      </c>
      <c r="F27" s="301"/>
      <c r="G27" s="301"/>
      <c r="H27" s="301"/>
      <c r="I27" s="301"/>
      <c r="J27" s="301"/>
      <c r="K27" s="369">
        <v>0</v>
      </c>
      <c r="L27" s="301"/>
      <c r="M27" s="301"/>
      <c r="N27" s="301"/>
      <c r="O27" s="301"/>
      <c r="P27" s="301"/>
      <c r="Q27" s="790"/>
      <c r="R27" s="369">
        <v>0</v>
      </c>
      <c r="S27" s="301"/>
      <c r="T27" s="301"/>
      <c r="U27" s="301"/>
      <c r="V27" s="301"/>
      <c r="W27" s="301"/>
      <c r="X27" s="369">
        <v>0</v>
      </c>
      <c r="Y27" s="301"/>
      <c r="Z27" s="301"/>
      <c r="AA27" s="301"/>
      <c r="AB27" s="301"/>
      <c r="AC27" s="301"/>
      <c r="AD27" s="939"/>
    </row>
    <row r="28" spans="1:30" s="8" customFormat="1" ht="33" customHeight="1" thickBot="1">
      <c r="A28" s="94" t="s">
        <v>11</v>
      </c>
      <c r="B28" s="120" t="s">
        <v>104</v>
      </c>
      <c r="C28" s="120"/>
      <c r="D28" s="120"/>
      <c r="E28" s="371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1">
        <v>0</v>
      </c>
      <c r="L28" s="372">
        <v>0</v>
      </c>
      <c r="M28" s="372">
        <v>0</v>
      </c>
      <c r="N28" s="372">
        <v>0</v>
      </c>
      <c r="O28" s="372">
        <v>0</v>
      </c>
      <c r="P28" s="372"/>
      <c r="Q28" s="791"/>
      <c r="R28" s="371">
        <v>0</v>
      </c>
      <c r="S28" s="372"/>
      <c r="T28" s="372"/>
      <c r="U28" s="372"/>
      <c r="V28" s="372"/>
      <c r="W28" s="372"/>
      <c r="X28" s="371">
        <v>0</v>
      </c>
      <c r="Y28" s="372"/>
      <c r="Z28" s="372"/>
      <c r="AA28" s="372"/>
      <c r="AB28" s="372"/>
      <c r="AC28" s="372"/>
      <c r="AD28" s="941"/>
    </row>
    <row r="29" spans="1:30" s="8" customFormat="1" ht="33" customHeight="1" thickBot="1">
      <c r="A29" s="114" t="s">
        <v>12</v>
      </c>
      <c r="B29" s="1166" t="s">
        <v>105</v>
      </c>
      <c r="C29" s="1166"/>
      <c r="D29" s="1166"/>
      <c r="E29" s="368">
        <f aca="true" t="shared" si="9" ref="E29:M29">E5+E16+E24+E28</f>
        <v>658535024</v>
      </c>
      <c r="F29" s="299">
        <f t="shared" si="9"/>
        <v>0</v>
      </c>
      <c r="G29" s="299">
        <f t="shared" si="9"/>
        <v>0</v>
      </c>
      <c r="H29" s="299">
        <f t="shared" si="9"/>
        <v>0</v>
      </c>
      <c r="I29" s="299">
        <f>I5+I16+I24+I28</f>
        <v>0</v>
      </c>
      <c r="J29" s="299">
        <f>J5+J16+J24+J28</f>
        <v>0</v>
      </c>
      <c r="K29" s="368">
        <f t="shared" si="9"/>
        <v>637589542</v>
      </c>
      <c r="L29" s="299">
        <f t="shared" si="9"/>
        <v>0</v>
      </c>
      <c r="M29" s="299">
        <f t="shared" si="9"/>
        <v>0</v>
      </c>
      <c r="N29" s="299">
        <f>N5+N16+N24+N28</f>
        <v>0</v>
      </c>
      <c r="O29" s="299">
        <f>O5+O16+O24+O28</f>
        <v>0</v>
      </c>
      <c r="P29" s="299">
        <f>P5+P16+P24+P28</f>
        <v>0</v>
      </c>
      <c r="Q29" s="784" t="e">
        <f>#REF!/N29</f>
        <v>#REF!</v>
      </c>
      <c r="R29" s="368">
        <f aca="true" t="shared" si="10" ref="R29:AD29">R5+R16+R24+R28</f>
        <v>20945482</v>
      </c>
      <c r="S29" s="299">
        <f t="shared" si="10"/>
        <v>0</v>
      </c>
      <c r="T29" s="299">
        <f>T5+T16+T24+T28</f>
        <v>0</v>
      </c>
      <c r="U29" s="299">
        <f t="shared" si="10"/>
        <v>0</v>
      </c>
      <c r="V29" s="299">
        <f t="shared" si="10"/>
        <v>0</v>
      </c>
      <c r="W29" s="299">
        <f>W5+W16+W24+W28</f>
        <v>0</v>
      </c>
      <c r="X29" s="368">
        <f t="shared" si="10"/>
        <v>5610894</v>
      </c>
      <c r="Y29" s="299">
        <f t="shared" si="10"/>
        <v>0</v>
      </c>
      <c r="Z29" s="299">
        <f t="shared" si="10"/>
        <v>0</v>
      </c>
      <c r="AA29" s="299">
        <f t="shared" si="10"/>
        <v>0</v>
      </c>
      <c r="AB29" s="299">
        <f t="shared" si="10"/>
        <v>0</v>
      </c>
      <c r="AC29" s="299">
        <f t="shared" si="10"/>
        <v>0</v>
      </c>
      <c r="AD29" s="938">
        <f t="shared" si="10"/>
        <v>0</v>
      </c>
    </row>
    <row r="30" spans="1:30" s="8" customFormat="1" ht="33" customHeight="1" thickBot="1">
      <c r="A30" s="92" t="s">
        <v>13</v>
      </c>
      <c r="B30" s="1180" t="s">
        <v>218</v>
      </c>
      <c r="C30" s="1180"/>
      <c r="D30" s="1180"/>
      <c r="E30" s="373">
        <f>SUM(E31:E33)</f>
        <v>40646159</v>
      </c>
      <c r="F30" s="373">
        <f aca="true" t="shared" si="11" ref="F30:M30">SUM(F31:F33)</f>
        <v>0</v>
      </c>
      <c r="G30" s="373">
        <f t="shared" si="11"/>
        <v>0</v>
      </c>
      <c r="H30" s="373">
        <f>SUM(H31:H33)</f>
        <v>0</v>
      </c>
      <c r="I30" s="373">
        <f>SUM(I31:I33)</f>
        <v>0</v>
      </c>
      <c r="J30" s="373">
        <f>SUM(J31:J33)</f>
        <v>0</v>
      </c>
      <c r="K30" s="373">
        <f t="shared" si="11"/>
        <v>40646159</v>
      </c>
      <c r="L30" s="117">
        <f t="shared" si="11"/>
        <v>0</v>
      </c>
      <c r="M30" s="117">
        <f t="shared" si="11"/>
        <v>0</v>
      </c>
      <c r="N30" s="117">
        <f>SUM(N31:N33)</f>
        <v>0</v>
      </c>
      <c r="O30" s="117">
        <f>SUM(O31:O33)</f>
        <v>0</v>
      </c>
      <c r="P30" s="117">
        <f>SUM(P31:P33)</f>
        <v>0</v>
      </c>
      <c r="Q30" s="784" t="e">
        <f>#REF!/N30</f>
        <v>#REF!</v>
      </c>
      <c r="R30" s="373"/>
      <c r="S30" s="117"/>
      <c r="T30" s="117"/>
      <c r="U30" s="117"/>
      <c r="V30" s="117"/>
      <c r="W30" s="117"/>
      <c r="X30" s="373"/>
      <c r="Y30" s="117"/>
      <c r="Z30" s="117"/>
      <c r="AA30" s="117"/>
      <c r="AB30" s="117"/>
      <c r="AC30" s="117"/>
      <c r="AD30" s="942"/>
    </row>
    <row r="31" spans="1:30" s="5" customFormat="1" ht="33" customHeight="1">
      <c r="A31" s="136"/>
      <c r="B31" s="118" t="s">
        <v>47</v>
      </c>
      <c r="C31" s="1167" t="s">
        <v>297</v>
      </c>
      <c r="D31" s="1167"/>
      <c r="E31" s="374">
        <f>'4.sz.m.ÖNK kiadás'!E33</f>
        <v>3023740</v>
      </c>
      <c r="F31" s="301"/>
      <c r="G31" s="301"/>
      <c r="H31" s="301">
        <f>'4.sz.m.ÖNK kiadás'!H33</f>
        <v>0</v>
      </c>
      <c r="I31" s="301">
        <f>'4.sz.m.ÖNK kiadás'!I33</f>
        <v>0</v>
      </c>
      <c r="J31" s="301">
        <f>'4.sz.m.ÖNK kiadás'!J33</f>
        <v>0</v>
      </c>
      <c r="K31" s="374">
        <f>'4.sz.m.ÖNK kiadás'!L33</f>
        <v>3023740</v>
      </c>
      <c r="L31" s="301"/>
      <c r="M31" s="301"/>
      <c r="N31" s="301">
        <f>'4.sz.m.ÖNK kiadás'!O33</f>
        <v>0</v>
      </c>
      <c r="O31" s="301">
        <f>'4.sz.m.ÖNK kiadás'!P33</f>
        <v>0</v>
      </c>
      <c r="P31" s="135">
        <f>J31</f>
        <v>0</v>
      </c>
      <c r="Q31" s="790"/>
      <c r="R31" s="369">
        <v>0</v>
      </c>
      <c r="S31" s="301"/>
      <c r="T31" s="301"/>
      <c r="U31" s="301"/>
      <c r="V31" s="301"/>
      <c r="W31" s="301"/>
      <c r="X31" s="369">
        <v>0</v>
      </c>
      <c r="Y31" s="301"/>
      <c r="Z31" s="301"/>
      <c r="AA31" s="301"/>
      <c r="AB31" s="301"/>
      <c r="AC31" s="301"/>
      <c r="AD31" s="939"/>
    </row>
    <row r="32" spans="1:30" s="5" customFormat="1" ht="33" customHeight="1">
      <c r="A32" s="132"/>
      <c r="B32" s="119" t="s">
        <v>340</v>
      </c>
      <c r="C32" s="1179" t="s">
        <v>560</v>
      </c>
      <c r="D32" s="1179"/>
      <c r="E32" s="374">
        <f>'4.sz.m.ÖNK kiadás'!E34</f>
        <v>29500000</v>
      </c>
      <c r="F32" s="135">
        <f>'4.sz.m.ÖNK kiadás'!F34</f>
        <v>0</v>
      </c>
      <c r="G32" s="135">
        <f>'4.sz.m.ÖNK kiadás'!G34</f>
        <v>0</v>
      </c>
      <c r="H32" s="135">
        <f>'4.sz.m.ÖNK kiadás'!H34</f>
        <v>0</v>
      </c>
      <c r="I32" s="135">
        <f>'4.sz.m.ÖNK kiadás'!I34</f>
        <v>0</v>
      </c>
      <c r="J32" s="135">
        <f>'4.sz.m.ÖNK kiadás'!J34</f>
        <v>0</v>
      </c>
      <c r="K32" s="374">
        <f>'4.sz.m.ÖNK kiadás'!L34</f>
        <v>29500000</v>
      </c>
      <c r="L32" s="135">
        <f>'4.sz.m.ÖNK kiadás'!M34</f>
        <v>0</v>
      </c>
      <c r="M32" s="135">
        <f>'4.sz.m.ÖNK kiadás'!N34</f>
        <v>0</v>
      </c>
      <c r="N32" s="135">
        <f>'4.sz.m.ÖNK kiadás'!O34</f>
        <v>0</v>
      </c>
      <c r="O32" s="135">
        <f>'4.sz.m.ÖNK kiadás'!P34</f>
        <v>0</v>
      </c>
      <c r="P32" s="135">
        <f>J32</f>
        <v>0</v>
      </c>
      <c r="Q32" s="794"/>
      <c r="R32" s="374">
        <v>0</v>
      </c>
      <c r="S32" s="135"/>
      <c r="T32" s="135"/>
      <c r="U32" s="135"/>
      <c r="V32" s="135"/>
      <c r="W32" s="135"/>
      <c r="X32" s="374">
        <v>0</v>
      </c>
      <c r="Y32" s="135"/>
      <c r="Z32" s="135"/>
      <c r="AA32" s="135"/>
      <c r="AB32" s="135"/>
      <c r="AC32" s="135"/>
      <c r="AD32" s="943"/>
    </row>
    <row r="33" spans="1:30" s="5" customFormat="1" ht="33" customHeight="1" thickBot="1">
      <c r="A33" s="132"/>
      <c r="B33" s="119" t="s">
        <v>510</v>
      </c>
      <c r="C33" s="1187" t="s">
        <v>509</v>
      </c>
      <c r="D33" s="1187"/>
      <c r="E33" s="374">
        <f>'4.sz.m.ÖNK kiadás'!E36</f>
        <v>8122419</v>
      </c>
      <c r="F33" s="135">
        <f>'4.sz.m.ÖNK kiadás'!F36</f>
        <v>0</v>
      </c>
      <c r="G33" s="135">
        <f>'4.sz.m.ÖNK kiadás'!G36</f>
        <v>0</v>
      </c>
      <c r="H33" s="135">
        <f>'4.sz.m.ÖNK kiadás'!H36</f>
        <v>0</v>
      </c>
      <c r="I33" s="135">
        <f>'4.sz.m.ÖNK kiadás'!I36</f>
        <v>0</v>
      </c>
      <c r="J33" s="135">
        <f>'4.sz.m.ÖNK kiadás'!J36</f>
        <v>0</v>
      </c>
      <c r="K33" s="374">
        <f>'4.sz.m.ÖNK kiadás'!L36</f>
        <v>8122419</v>
      </c>
      <c r="L33" s="135">
        <f>'4.sz.m.ÖNK kiadás'!M36</f>
        <v>0</v>
      </c>
      <c r="M33" s="135">
        <f>'4.sz.m.ÖNK kiadás'!N36</f>
        <v>0</v>
      </c>
      <c r="N33" s="135">
        <f>'4.sz.m.ÖNK kiadás'!O36</f>
        <v>0</v>
      </c>
      <c r="O33" s="135">
        <f>'4.sz.m.ÖNK kiadás'!P36</f>
        <v>0</v>
      </c>
      <c r="P33" s="135">
        <f>J33</f>
        <v>0</v>
      </c>
      <c r="Q33" s="790" t="e">
        <f>#REF!/N33</f>
        <v>#REF!</v>
      </c>
      <c r="R33" s="374">
        <v>0</v>
      </c>
      <c r="S33" s="135"/>
      <c r="T33" s="135"/>
      <c r="U33" s="135"/>
      <c r="V33" s="135"/>
      <c r="W33" s="135"/>
      <c r="X33" s="374">
        <v>0</v>
      </c>
      <c r="Y33" s="135"/>
      <c r="Z33" s="135"/>
      <c r="AA33" s="135"/>
      <c r="AB33" s="135"/>
      <c r="AC33" s="135"/>
      <c r="AD33" s="943"/>
    </row>
    <row r="34" spans="1:30" s="5" customFormat="1" ht="33" customHeight="1" thickBot="1">
      <c r="A34" s="389" t="s">
        <v>14</v>
      </c>
      <c r="B34" s="1189" t="s">
        <v>248</v>
      </c>
      <c r="C34" s="1189"/>
      <c r="D34" s="1189"/>
      <c r="E34" s="390">
        <f>E29+E30</f>
        <v>699181183</v>
      </c>
      <c r="F34" s="391">
        <f>F29+F30</f>
        <v>0</v>
      </c>
      <c r="G34" s="391">
        <f aca="true" t="shared" si="12" ref="G34:M34">G29+G30</f>
        <v>0</v>
      </c>
      <c r="H34" s="391">
        <f>H29+H30</f>
        <v>0</v>
      </c>
      <c r="I34" s="391">
        <f>I29+I30</f>
        <v>0</v>
      </c>
      <c r="J34" s="391">
        <f>J29+J30</f>
        <v>0</v>
      </c>
      <c r="K34" s="390">
        <f t="shared" si="12"/>
        <v>678235701</v>
      </c>
      <c r="L34" s="391">
        <f>L29+L30</f>
        <v>0</v>
      </c>
      <c r="M34" s="391">
        <f t="shared" si="12"/>
        <v>0</v>
      </c>
      <c r="N34" s="391">
        <f>N29+N30</f>
        <v>0</v>
      </c>
      <c r="O34" s="391">
        <f>O29+O30</f>
        <v>0</v>
      </c>
      <c r="P34" s="391">
        <f>P29+P30</f>
        <v>0</v>
      </c>
      <c r="Q34" s="795" t="e">
        <f>#REF!/N34</f>
        <v>#REF!</v>
      </c>
      <c r="R34" s="390">
        <f aca="true" t="shared" si="13" ref="R34:Z34">R29+R30</f>
        <v>20945482</v>
      </c>
      <c r="S34" s="391">
        <f>S29+S30</f>
        <v>0</v>
      </c>
      <c r="T34" s="391">
        <f>T29+T30</f>
        <v>0</v>
      </c>
      <c r="U34" s="391">
        <f>U29+U30</f>
        <v>0</v>
      </c>
      <c r="V34" s="391">
        <f>V29+V30</f>
        <v>0</v>
      </c>
      <c r="W34" s="391">
        <f>W29+W30</f>
        <v>0</v>
      </c>
      <c r="X34" s="390">
        <f t="shared" si="13"/>
        <v>5610894</v>
      </c>
      <c r="Y34" s="391">
        <f t="shared" si="13"/>
        <v>0</v>
      </c>
      <c r="Z34" s="391">
        <f t="shared" si="13"/>
        <v>0</v>
      </c>
      <c r="AA34" s="391">
        <f>AA29+AA30</f>
        <v>0</v>
      </c>
      <c r="AB34" s="391">
        <f>AB29+AB30</f>
        <v>0</v>
      </c>
      <c r="AC34" s="391">
        <f>AC29+AC30</f>
        <v>0</v>
      </c>
      <c r="AD34" s="944">
        <f>AD29+AD30</f>
        <v>0</v>
      </c>
    </row>
    <row r="35" spans="1:30" s="5" customFormat="1" ht="33" customHeight="1" hidden="1" thickBot="1">
      <c r="A35" s="1185" t="s">
        <v>249</v>
      </c>
      <c r="B35" s="1186"/>
      <c r="C35" s="1186"/>
      <c r="D35" s="1186"/>
      <c r="E35" s="457"/>
      <c r="F35" s="392"/>
      <c r="G35" s="392"/>
      <c r="H35" s="392"/>
      <c r="I35" s="392"/>
      <c r="J35" s="392"/>
      <c r="K35" s="457"/>
      <c r="L35" s="392"/>
      <c r="M35" s="392"/>
      <c r="N35" s="392"/>
      <c r="O35" s="392"/>
      <c r="P35" s="392"/>
      <c r="Q35" s="794"/>
      <c r="R35" s="457"/>
      <c r="S35" s="392"/>
      <c r="T35" s="392"/>
      <c r="U35" s="392"/>
      <c r="V35" s="392"/>
      <c r="W35" s="392"/>
      <c r="X35" s="457"/>
      <c r="Y35" s="392"/>
      <c r="Z35" s="392"/>
      <c r="AA35" s="392"/>
      <c r="AB35" s="392"/>
      <c r="AC35" s="392"/>
      <c r="AD35" s="943"/>
    </row>
    <row r="36" spans="1:30" s="5" customFormat="1" ht="33" customHeight="1" thickBot="1">
      <c r="A36" s="1165" t="s">
        <v>107</v>
      </c>
      <c r="B36" s="1166"/>
      <c r="C36" s="1166"/>
      <c r="D36" s="1166"/>
      <c r="E36" s="370">
        <f aca="true" t="shared" si="14" ref="E36:M36">E34+E35</f>
        <v>699181183</v>
      </c>
      <c r="F36" s="78">
        <f t="shared" si="14"/>
        <v>0</v>
      </c>
      <c r="G36" s="78">
        <f t="shared" si="14"/>
        <v>0</v>
      </c>
      <c r="H36" s="78">
        <f t="shared" si="14"/>
        <v>0</v>
      </c>
      <c r="I36" s="78">
        <f>I34+I35</f>
        <v>0</v>
      </c>
      <c r="J36" s="78">
        <f>J34+J35</f>
        <v>0</v>
      </c>
      <c r="K36" s="370">
        <f t="shared" si="14"/>
        <v>678235701</v>
      </c>
      <c r="L36" s="78">
        <f t="shared" si="14"/>
        <v>0</v>
      </c>
      <c r="M36" s="78">
        <f t="shared" si="14"/>
        <v>0</v>
      </c>
      <c r="N36" s="78">
        <f>N34+N35</f>
        <v>0</v>
      </c>
      <c r="O36" s="78">
        <f>O34+O35</f>
        <v>0</v>
      </c>
      <c r="P36" s="78">
        <f>P34+P35</f>
        <v>0</v>
      </c>
      <c r="Q36" s="788" t="e">
        <f>#REF!/N36</f>
        <v>#REF!</v>
      </c>
      <c r="R36" s="370">
        <f aca="true" t="shared" si="15" ref="R36:AD36">R34+R35</f>
        <v>20945482</v>
      </c>
      <c r="S36" s="78">
        <f t="shared" si="15"/>
        <v>0</v>
      </c>
      <c r="T36" s="78">
        <f>T34+T35</f>
        <v>0</v>
      </c>
      <c r="U36" s="78">
        <f t="shared" si="15"/>
        <v>0</v>
      </c>
      <c r="V36" s="78">
        <f t="shared" si="15"/>
        <v>0</v>
      </c>
      <c r="W36" s="78">
        <f>W34+W35</f>
        <v>0</v>
      </c>
      <c r="X36" s="370">
        <f t="shared" si="15"/>
        <v>5610894</v>
      </c>
      <c r="Y36" s="78">
        <f t="shared" si="15"/>
        <v>0</v>
      </c>
      <c r="Z36" s="78">
        <f t="shared" si="15"/>
        <v>0</v>
      </c>
      <c r="AA36" s="78">
        <f t="shared" si="15"/>
        <v>0</v>
      </c>
      <c r="AB36" s="78">
        <f t="shared" si="15"/>
        <v>0</v>
      </c>
      <c r="AC36" s="78">
        <f t="shared" si="15"/>
        <v>0</v>
      </c>
      <c r="AD36" s="940">
        <f t="shared" si="15"/>
        <v>0</v>
      </c>
    </row>
    <row r="37" spans="1:29" s="5" customFormat="1" ht="19.5" customHeight="1">
      <c r="A37" s="65"/>
      <c r="B37" s="121"/>
      <c r="C37" s="65"/>
      <c r="D37" s="65"/>
      <c r="E37" s="1116" t="str">
        <f>IF(K36+R36=E36," ","HIBA-nincs egyenlőség")</f>
        <v> </v>
      </c>
      <c r="F37" s="1116" t="str">
        <f>IF(M36+T36=F36," ","HIBA-nincs egyenlőség")</f>
        <v> </v>
      </c>
      <c r="G37" s="1116" t="str">
        <f>IF(N36+U36=G36," ","HIBA-nincs egyenlőség")</f>
        <v> </v>
      </c>
      <c r="H37" s="1116" t="str">
        <f>IF(O36+V36=H36," ","HIBA-nincs egyenlőség")</f>
        <v> </v>
      </c>
      <c r="I37" s="1116" t="str">
        <f>IF(P36+W36=I36," ","HIBA-nincs egyenlőség")</f>
        <v> </v>
      </c>
      <c r="J37" s="1116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459"/>
      <c r="Y37" s="459"/>
      <c r="Z37" s="459"/>
      <c r="AA37" s="459"/>
      <c r="AB37" s="459"/>
      <c r="AC37" s="459"/>
    </row>
    <row r="38" spans="1:29" s="5" customFormat="1" ht="19.5" customHeight="1">
      <c r="A38" s="65"/>
      <c r="B38" s="121"/>
      <c r="C38" s="65"/>
      <c r="D38" s="65"/>
      <c r="E38" s="6"/>
      <c r="F38" s="6"/>
      <c r="G38" s="6"/>
      <c r="H38" s="6"/>
      <c r="I38" s="6"/>
      <c r="J38" s="6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458"/>
      <c r="Y38" s="458"/>
      <c r="Z38" s="458"/>
      <c r="AA38" s="458"/>
      <c r="AB38" s="458"/>
      <c r="AC38" s="458"/>
    </row>
    <row r="39" spans="1:29" s="5" customFormat="1" ht="19.5" customHeight="1">
      <c r="A39" s="65"/>
      <c r="B39" s="121"/>
      <c r="C39" s="1191" t="s">
        <v>54</v>
      </c>
      <c r="D39" s="1191"/>
      <c r="E39" s="1191"/>
      <c r="F39" s="1191"/>
      <c r="G39" s="1191"/>
      <c r="H39" s="1191"/>
      <c r="I39" s="1191"/>
      <c r="J39" s="1191"/>
      <c r="K39" s="1191"/>
      <c r="L39" s="1191"/>
      <c r="M39" s="1191"/>
      <c r="N39" s="1191"/>
      <c r="O39" s="1191"/>
      <c r="P39" s="1191"/>
      <c r="Q39" s="1191"/>
      <c r="R39" s="1191"/>
      <c r="S39" s="311"/>
      <c r="T39" s="311"/>
      <c r="U39" s="311"/>
      <c r="V39" s="311"/>
      <c r="W39" s="311"/>
      <c r="X39" s="460"/>
      <c r="Y39" s="460"/>
      <c r="Z39" s="460"/>
      <c r="AA39" s="460"/>
      <c r="AB39" s="460"/>
      <c r="AC39" s="461"/>
    </row>
    <row r="40" spans="1:29" s="5" customFormat="1" ht="19.5" customHeight="1" thickBot="1">
      <c r="A40" s="264" t="s">
        <v>55</v>
      </c>
      <c r="B40" s="264"/>
      <c r="F40" s="242"/>
      <c r="G40" s="242"/>
      <c r="H40" s="242"/>
      <c r="I40" s="242"/>
      <c r="J40" s="242"/>
      <c r="K40" s="243"/>
      <c r="L40" s="243"/>
      <c r="M40" s="243"/>
      <c r="N40" s="243"/>
      <c r="O40" s="243"/>
      <c r="P40" s="243"/>
      <c r="Q40" s="243"/>
      <c r="R40" s="244">
        <v>0</v>
      </c>
      <c r="S40" s="244"/>
      <c r="T40" s="244"/>
      <c r="U40" s="244"/>
      <c r="V40" s="244"/>
      <c r="W40" s="244"/>
      <c r="X40" s="462"/>
      <c r="Y40" s="462"/>
      <c r="Z40" s="462"/>
      <c r="AA40" s="462"/>
      <c r="AB40" s="462"/>
      <c r="AC40" s="463"/>
    </row>
    <row r="41" spans="1:30" ht="52.5" customHeight="1" thickBot="1">
      <c r="A41" s="245">
        <v>1</v>
      </c>
      <c r="B41" s="1212" t="s">
        <v>157</v>
      </c>
      <c r="C41" s="1213"/>
      <c r="D41" s="1214"/>
      <c r="E41" s="263">
        <f>'1.sz.m-önk.össze.bev'!E56-'1 .sz.m.önk.össz.kiad.'!E29</f>
        <v>-105893701</v>
      </c>
      <c r="F41" s="263">
        <f>'1.sz.m-önk.össze.bev'!F56-'1 .sz.m.önk.össz.kiad.'!F29</f>
        <v>0</v>
      </c>
      <c r="G41" s="263">
        <f>'1.sz.m-önk.össze.bev'!G56-'1 .sz.m.önk.össz.kiad.'!G29</f>
        <v>0</v>
      </c>
      <c r="H41" s="263">
        <f>'1.sz.m-önk.össze.bev'!H56-'1 .sz.m.önk.össz.kiad.'!H29</f>
        <v>0</v>
      </c>
      <c r="I41" s="263">
        <f>'1.sz.m-önk.össze.bev'!I56-'1 .sz.m.önk.össz.kiad.'!I29</f>
        <v>0</v>
      </c>
      <c r="J41" s="263">
        <f>'1.sz.m-önk.össze.bev'!J56-'1 .sz.m.önk.össz.kiad.'!J29</f>
        <v>0</v>
      </c>
      <c r="K41" s="263">
        <f>'1.sz.m-önk.össze.bev'!K56-'1 .sz.m.önk.össz.kiad.'!K29</f>
        <v>-105893701</v>
      </c>
      <c r="L41" s="263">
        <f>'1.sz.m-önk.össze.bev'!L56-'1 .sz.m.önk.össz.kiad.'!L29</f>
        <v>0</v>
      </c>
      <c r="M41" s="263">
        <f>'1.sz.m-önk.össze.bev'!M56-'1 .sz.m.önk.össz.kiad.'!M29</f>
        <v>0</v>
      </c>
      <c r="N41" s="263">
        <f>'1.sz.m-önk.össze.bev'!N56-'1 .sz.m.önk.össz.kiad.'!N29</f>
        <v>0</v>
      </c>
      <c r="O41" s="263">
        <f>'1.sz.m-önk.össze.bev'!O56-'1 .sz.m.önk.össz.kiad.'!O29</f>
        <v>0</v>
      </c>
      <c r="P41" s="263">
        <f>'1.sz.m-önk.össze.bev'!P56-'1 .sz.m.önk.össz.kiad.'!P29</f>
        <v>0</v>
      </c>
      <c r="Q41" s="263" t="e">
        <f>'1.sz.m-önk.össze.bev'!Q56-'1 .sz.m.önk.össz.kiad.'!Q29</f>
        <v>#DIV/0!</v>
      </c>
      <c r="R41" s="263">
        <f>'1.sz.m-önk.össze.bev'!R56-'1 .sz.m.önk.össz.kiad.'!R29</f>
        <v>0</v>
      </c>
      <c r="S41" s="263">
        <f>'1.sz.m-önk.össze.bev'!S56-'1 .sz.m.önk.össz.kiad.'!S29</f>
        <v>0</v>
      </c>
      <c r="T41" s="263">
        <f>'1.sz.m-önk.össze.bev'!T56-'1 .sz.m.önk.össz.kiad.'!T29</f>
        <v>0</v>
      </c>
      <c r="U41" s="263">
        <f>'1.sz.m-önk.össze.bev'!U56-'1 .sz.m.önk.össz.kiad.'!U29</f>
        <v>0</v>
      </c>
      <c r="V41" s="263">
        <f>'1.sz.m-önk.össze.bev'!V56-'1 .sz.m.önk.össz.kiad.'!V29</f>
        <v>0</v>
      </c>
      <c r="W41" s="263">
        <f>'1.sz.m-önk.össze.bev'!W56-'1 .sz.m.önk.össz.kiad.'!W29</f>
        <v>0</v>
      </c>
      <c r="X41" s="263">
        <f>'1.sz.m-önk.össze.bev'!X56-'1 .sz.m.önk.össz.kiad.'!X29</f>
        <v>0</v>
      </c>
      <c r="Y41" s="263">
        <f>'1.sz.m-önk.össze.bev'!Y56-'1 .sz.m.önk.össz.kiad.'!Y29</f>
        <v>0</v>
      </c>
      <c r="Z41" s="263">
        <f>'1.sz.m-önk.össze.bev'!Z56-'1 .sz.m.önk.össz.kiad.'!Z29</f>
        <v>0</v>
      </c>
      <c r="AA41" s="263">
        <f>'1.sz.m-önk.össze.bev'!AA56-'1 .sz.m.önk.össz.kiad.'!AA29</f>
        <v>0</v>
      </c>
      <c r="AB41" s="263">
        <f>'1.sz.m-önk.össze.bev'!AB56-'1 .sz.m.önk.össz.kiad.'!AB29</f>
        <v>0</v>
      </c>
      <c r="AC41" s="263">
        <f>'1.sz.m-önk.össze.bev'!AC56-'1 .sz.m.önk.össz.kiad.'!AC29</f>
        <v>0</v>
      </c>
      <c r="AD41" s="263">
        <f>'1.sz.m-önk.össze.bev'!AD56-'1 .sz.m.önk.össz.kiad.'!AD29</f>
        <v>0</v>
      </c>
    </row>
    <row r="42" spans="1:23" ht="15.75">
      <c r="A42" s="123"/>
      <c r="B42" s="64"/>
      <c r="C42" s="242"/>
      <c r="D42" s="242"/>
      <c r="E42" s="246"/>
      <c r="F42" s="246"/>
      <c r="G42" s="246"/>
      <c r="H42" s="246"/>
      <c r="I42" s="246"/>
      <c r="J42" s="246"/>
      <c r="K42" s="243"/>
      <c r="L42" s="243"/>
      <c r="M42" s="243"/>
      <c r="N42" s="243"/>
      <c r="O42" s="243"/>
      <c r="P42" s="243"/>
      <c r="Q42" s="243"/>
      <c r="R42" s="244">
        <v>0</v>
      </c>
      <c r="S42" s="244"/>
      <c r="T42" s="244"/>
      <c r="U42" s="244"/>
      <c r="V42" s="244"/>
      <c r="W42" s="244"/>
    </row>
    <row r="43" spans="1:23" ht="15.75" customHeight="1">
      <c r="A43" s="123"/>
      <c r="B43" s="64"/>
      <c r="C43" s="1210" t="s">
        <v>158</v>
      </c>
      <c r="D43" s="1210"/>
      <c r="E43" s="1210"/>
      <c r="F43" s="1210"/>
      <c r="G43" s="1210"/>
      <c r="H43" s="1210"/>
      <c r="I43" s="1210"/>
      <c r="J43" s="1210"/>
      <c r="K43" s="1210"/>
      <c r="L43" s="1210"/>
      <c r="M43" s="1210"/>
      <c r="N43" s="1210"/>
      <c r="O43" s="1210"/>
      <c r="P43" s="1210"/>
      <c r="Q43" s="1210"/>
      <c r="R43" s="1210"/>
      <c r="S43" s="309"/>
      <c r="T43" s="309"/>
      <c r="U43" s="309"/>
      <c r="V43" s="309"/>
      <c r="W43" s="309"/>
    </row>
    <row r="44" spans="1:23" ht="16.5" thickBot="1">
      <c r="A44" s="264" t="s">
        <v>159</v>
      </c>
      <c r="B44" s="64"/>
      <c r="C44" s="1215"/>
      <c r="D44" s="1215"/>
      <c r="E44" s="242"/>
      <c r="F44" s="242"/>
      <c r="G44" s="242"/>
      <c r="H44" s="242"/>
      <c r="I44" s="242"/>
      <c r="J44" s="242"/>
      <c r="K44" s="243"/>
      <c r="L44" s="243"/>
      <c r="M44" s="243"/>
      <c r="N44" s="243"/>
      <c r="O44" s="243"/>
      <c r="P44" s="243"/>
      <c r="Q44" s="243"/>
      <c r="R44" s="244">
        <v>0</v>
      </c>
      <c r="S44" s="244"/>
      <c r="T44" s="244"/>
      <c r="U44" s="244"/>
      <c r="V44" s="244"/>
      <c r="W44" s="244"/>
    </row>
    <row r="45" spans="1:30" ht="27.75" customHeight="1">
      <c r="A45" s="258" t="s">
        <v>28</v>
      </c>
      <c r="B45" s="1182" t="s">
        <v>537</v>
      </c>
      <c r="C45" s="1183"/>
      <c r="D45" s="1184"/>
      <c r="E45" s="278">
        <f>'1.sz.m-önk.össze.bev'!E60-'2.sz.m.összehasonlító'!B27</f>
        <v>77946078</v>
      </c>
      <c r="F45" s="278">
        <f>'1.sz.m-önk.össze.bev'!F60-'2.sz.m.összehasonlító'!C27</f>
        <v>-10090000</v>
      </c>
      <c r="G45" s="278">
        <f>'1.sz.m-önk.össze.bev'!G60-'2.sz.m.összehasonlító'!D27</f>
        <v>-20467005</v>
      </c>
      <c r="H45" s="278">
        <f>'1.sz.m-önk.össze.bev'!H60-'2.sz.m.összehasonlító'!E27</f>
        <v>-56696738</v>
      </c>
      <c r="I45" s="278">
        <f>'1.sz.m-önk.össze.bev'!I60-'2.sz.m.összehasonlító'!F27</f>
        <v>-57368926</v>
      </c>
      <c r="J45" s="278">
        <f>'1.sz.m-önk.össze.bev'!J60-'2.sz.m.összehasonlító'!G27</f>
        <v>-57351000</v>
      </c>
      <c r="K45" s="278">
        <f>'1.sz.m-önk.össze.bev'!K60-'2.sz.m.összehasonlító'!B27</f>
        <v>77946078</v>
      </c>
      <c r="L45" s="278">
        <f>'1.sz.m-önk.össze.bev'!L60-'2.sz.m.összehasonlító'!C27</f>
        <v>-10090000</v>
      </c>
      <c r="M45" s="278">
        <f>'1.sz.m-önk.össze.bev'!M60-'2.sz.m.összehasonlító'!D27</f>
        <v>-20467005</v>
      </c>
      <c r="N45" s="278">
        <f>'1.sz.m-önk.össze.bev'!N60-'2.sz.m.összehasonlító'!E27</f>
        <v>-56696738</v>
      </c>
      <c r="O45" s="278">
        <f>'1.sz.m-önk.össze.bev'!O60-'2.sz.m.összehasonlító'!F27</f>
        <v>-57368926</v>
      </c>
      <c r="P45" s="278">
        <f>'1.sz.m-önk.össze.bev'!P60-'2.sz.m.összehasonlító'!G27</f>
        <v>-57351000</v>
      </c>
      <c r="Q45" s="278" t="e">
        <f>'1.sz.m-önk.össze.bev'!Q60</f>
        <v>#DIV/0!</v>
      </c>
      <c r="R45" s="278">
        <f>'1.sz.m-önk.össze.bev'!R60</f>
        <v>0</v>
      </c>
      <c r="S45" s="278">
        <f>'1.sz.m-önk.össze.bev'!S60</f>
        <v>0</v>
      </c>
      <c r="T45" s="278">
        <f>'1.sz.m-önk.össze.bev'!T60</f>
        <v>0</v>
      </c>
      <c r="U45" s="278">
        <f>'1.sz.m-önk.össze.bev'!U60</f>
        <v>0</v>
      </c>
      <c r="V45" s="278">
        <f>'1.sz.m-önk.össze.bev'!V60</f>
        <v>0</v>
      </c>
      <c r="W45" s="278">
        <f>'1.sz.m-önk.össze.bev'!W60</f>
        <v>0</v>
      </c>
      <c r="X45" s="278">
        <f>'1.sz.m-önk.össze.bev'!X60</f>
        <v>0</v>
      </c>
      <c r="Y45" s="278">
        <f>'1.sz.m-önk.össze.bev'!Y60</f>
        <v>0</v>
      </c>
      <c r="Z45" s="278">
        <f>'1.sz.m-önk.össze.bev'!Z60</f>
        <v>0</v>
      </c>
      <c r="AA45" s="278">
        <f>'1.sz.m-önk.össze.bev'!AA60</f>
        <v>0</v>
      </c>
      <c r="AB45" s="278">
        <f>'1.sz.m-önk.össze.bev'!AB60</f>
        <v>0</v>
      </c>
      <c r="AC45" s="278">
        <f>'1.sz.m-önk.össze.bev'!AC60</f>
        <v>0</v>
      </c>
      <c r="AD45" s="278">
        <f>'1.sz.m-önk.össze.bev'!AD60</f>
        <v>0</v>
      </c>
    </row>
    <row r="46" spans="1:30" ht="27.75" customHeight="1">
      <c r="A46" s="259" t="s">
        <v>29</v>
      </c>
      <c r="B46" s="1200" t="s">
        <v>538</v>
      </c>
      <c r="C46" s="1201"/>
      <c r="D46" s="1202"/>
      <c r="E46" s="279">
        <f>'2.sz.m.összehasonlító'!B27</f>
        <v>39823782</v>
      </c>
      <c r="F46" s="279">
        <f>'2.sz.m.összehasonlító'!C27</f>
        <v>10090000</v>
      </c>
      <c r="G46" s="279">
        <f>'2.sz.m.összehasonlító'!D27</f>
        <v>20467005</v>
      </c>
      <c r="H46" s="279">
        <f>'2.sz.m.összehasonlító'!E27</f>
        <v>56696738</v>
      </c>
      <c r="I46" s="279">
        <f>'2.sz.m.összehasonlító'!F27</f>
        <v>57368926</v>
      </c>
      <c r="J46" s="279">
        <f>'2.sz.m.összehasonlító'!G27</f>
        <v>57351000</v>
      </c>
      <c r="K46" s="279">
        <f>'2.sz.m.összehasonlító'!B27</f>
        <v>39823782</v>
      </c>
      <c r="L46" s="279">
        <f>'2.sz.m.összehasonlító'!C27</f>
        <v>10090000</v>
      </c>
      <c r="M46" s="279">
        <f>'2.sz.m.összehasonlító'!D27</f>
        <v>20467005</v>
      </c>
      <c r="N46" s="279">
        <f>'2.sz.m.összehasonlító'!E27</f>
        <v>56696738</v>
      </c>
      <c r="O46" s="279">
        <f>'2.sz.m.összehasonlító'!F27</f>
        <v>57368926</v>
      </c>
      <c r="P46" s="279">
        <f>'2.sz.m.összehasonlító'!G27</f>
        <v>57351000</v>
      </c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</row>
    <row r="47" spans="1:30" ht="27.75" customHeight="1" thickBot="1">
      <c r="A47" s="260" t="s">
        <v>10</v>
      </c>
      <c r="B47" s="1216" t="s">
        <v>539</v>
      </c>
      <c r="C47" s="1217"/>
      <c r="D47" s="1218"/>
      <c r="E47" s="277">
        <f aca="true" t="shared" si="16" ref="E47:L47">E45+E46</f>
        <v>117769860</v>
      </c>
      <c r="F47" s="277">
        <f t="shared" si="16"/>
        <v>0</v>
      </c>
      <c r="G47" s="277">
        <f t="shared" si="16"/>
        <v>0</v>
      </c>
      <c r="H47" s="277">
        <f>H45+H46</f>
        <v>0</v>
      </c>
      <c r="I47" s="277">
        <f>I45+I46</f>
        <v>0</v>
      </c>
      <c r="J47" s="277">
        <f>J45+J46</f>
        <v>0</v>
      </c>
      <c r="K47" s="277">
        <f t="shared" si="16"/>
        <v>117769860</v>
      </c>
      <c r="L47" s="277">
        <f t="shared" si="16"/>
        <v>0</v>
      </c>
      <c r="M47" s="277">
        <f aca="true" t="shared" si="17" ref="M47:AC47">M45+M46</f>
        <v>0</v>
      </c>
      <c r="N47" s="277">
        <f t="shared" si="17"/>
        <v>0</v>
      </c>
      <c r="O47" s="277">
        <f>O45+O46</f>
        <v>0</v>
      </c>
      <c r="P47" s="277">
        <f>P45+P46</f>
        <v>0</v>
      </c>
      <c r="Q47" s="277" t="e">
        <f t="shared" si="17"/>
        <v>#DIV/0!</v>
      </c>
      <c r="R47" s="277">
        <f t="shared" si="17"/>
        <v>0</v>
      </c>
      <c r="S47" s="277">
        <f t="shared" si="17"/>
        <v>0</v>
      </c>
      <c r="T47" s="277">
        <f t="shared" si="17"/>
        <v>0</v>
      </c>
      <c r="U47" s="277">
        <f t="shared" si="17"/>
        <v>0</v>
      </c>
      <c r="V47" s="277">
        <f t="shared" si="17"/>
        <v>0</v>
      </c>
      <c r="W47" s="277">
        <f t="shared" si="17"/>
        <v>0</v>
      </c>
      <c r="X47" s="277">
        <f t="shared" si="17"/>
        <v>0</v>
      </c>
      <c r="Y47" s="277">
        <f t="shared" si="17"/>
        <v>0</v>
      </c>
      <c r="Z47" s="277">
        <f t="shared" si="17"/>
        <v>0</v>
      </c>
      <c r="AA47" s="277">
        <f t="shared" si="17"/>
        <v>0</v>
      </c>
      <c r="AB47" s="277">
        <f t="shared" si="17"/>
        <v>0</v>
      </c>
      <c r="AC47" s="277">
        <f t="shared" si="17"/>
        <v>0</v>
      </c>
      <c r="AD47" s="277">
        <f>AD45+AD46</f>
        <v>0</v>
      </c>
    </row>
    <row r="48" spans="1:24" ht="15.75">
      <c r="A48" s="123"/>
      <c r="B48" s="64"/>
      <c r="C48" s="247"/>
      <c r="D48" s="248"/>
      <c r="E48" s="249"/>
      <c r="F48" s="249"/>
      <c r="G48" s="249"/>
      <c r="H48" s="249"/>
      <c r="I48" s="249"/>
      <c r="J48" s="249"/>
      <c r="K48" s="243"/>
      <c r="L48" s="243"/>
      <c r="M48" s="243"/>
      <c r="N48" s="243"/>
      <c r="O48" s="243"/>
      <c r="P48" s="243"/>
      <c r="Q48" s="243"/>
      <c r="R48" s="244"/>
      <c r="S48" s="244"/>
      <c r="T48" s="244"/>
      <c r="U48" s="244"/>
      <c r="V48" s="244"/>
      <c r="W48" s="244"/>
      <c r="X48" s="1"/>
    </row>
    <row r="49" spans="1:23" ht="15.75" customHeight="1">
      <c r="A49" s="123"/>
      <c r="B49" s="64"/>
      <c r="C49" s="1210" t="s">
        <v>160</v>
      </c>
      <c r="D49" s="1210"/>
      <c r="E49" s="1210"/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309"/>
      <c r="T49" s="309"/>
      <c r="U49" s="309"/>
      <c r="V49" s="309"/>
      <c r="W49" s="309"/>
    </row>
    <row r="50" spans="1:23" ht="16.5" thickBot="1">
      <c r="A50" s="264" t="s">
        <v>161</v>
      </c>
      <c r="B50" s="264"/>
      <c r="C50" s="1190"/>
      <c r="D50" s="1190"/>
      <c r="E50" s="242"/>
      <c r="F50" s="242"/>
      <c r="G50" s="242"/>
      <c r="H50" s="242"/>
      <c r="I50" s="242"/>
      <c r="J50" s="242"/>
      <c r="K50" s="243"/>
      <c r="L50" s="243"/>
      <c r="M50" s="243"/>
      <c r="N50" s="243"/>
      <c r="O50" s="243"/>
      <c r="P50" s="243"/>
      <c r="Q50" s="243"/>
      <c r="R50" s="244">
        <v>0</v>
      </c>
      <c r="S50" s="244"/>
      <c r="T50" s="244"/>
      <c r="U50" s="244"/>
      <c r="V50" s="244"/>
      <c r="W50" s="244"/>
    </row>
    <row r="51" spans="1:31" ht="27.75" customHeight="1">
      <c r="A51" s="258" t="s">
        <v>28</v>
      </c>
      <c r="B51" s="1182" t="s">
        <v>540</v>
      </c>
      <c r="C51" s="1183"/>
      <c r="D51" s="1184"/>
      <c r="E51" s="265">
        <v>0</v>
      </c>
      <c r="F51" s="265">
        <v>0</v>
      </c>
      <c r="G51" s="265">
        <v>0</v>
      </c>
      <c r="H51" s="265">
        <v>0</v>
      </c>
      <c r="I51" s="265">
        <v>0</v>
      </c>
      <c r="J51" s="265">
        <v>0</v>
      </c>
      <c r="K51" s="265">
        <v>0</v>
      </c>
      <c r="L51" s="265">
        <v>0</v>
      </c>
      <c r="M51" s="265">
        <v>0</v>
      </c>
      <c r="N51" s="265">
        <v>0</v>
      </c>
      <c r="O51" s="265">
        <v>0</v>
      </c>
      <c r="P51" s="265">
        <v>0</v>
      </c>
      <c r="Q51" s="265">
        <v>0</v>
      </c>
      <c r="R51" s="265">
        <v>0</v>
      </c>
      <c r="S51" s="265">
        <v>0</v>
      </c>
      <c r="T51" s="265">
        <v>0</v>
      </c>
      <c r="U51" s="265">
        <v>0</v>
      </c>
      <c r="V51" s="265">
        <v>0</v>
      </c>
      <c r="W51" s="265">
        <v>0</v>
      </c>
      <c r="X51" s="265">
        <v>0</v>
      </c>
      <c r="Y51" s="265">
        <v>0</v>
      </c>
      <c r="Z51" s="265">
        <v>0</v>
      </c>
      <c r="AA51" s="265">
        <v>0</v>
      </c>
      <c r="AB51" s="265">
        <v>0</v>
      </c>
      <c r="AC51" s="265">
        <v>0</v>
      </c>
      <c r="AD51" s="265">
        <v>0</v>
      </c>
      <c r="AE51" s="265">
        <v>0</v>
      </c>
    </row>
    <row r="52" spans="1:31" ht="27.75" customHeight="1">
      <c r="A52" s="259" t="s">
        <v>29</v>
      </c>
      <c r="B52" s="1200" t="s">
        <v>541</v>
      </c>
      <c r="C52" s="1201"/>
      <c r="D52" s="1202"/>
      <c r="E52" s="266">
        <f>'1.sz.m-önk.össze.bev'!E58</f>
        <v>0</v>
      </c>
      <c r="F52" s="266">
        <f>'1.sz.m-önk.össze.bev'!F58</f>
        <v>0</v>
      </c>
      <c r="G52" s="266">
        <f>'1.sz.m-önk.össze.bev'!G58</f>
        <v>0</v>
      </c>
      <c r="H52" s="266">
        <f>'1.sz.m-önk.össze.bev'!H58</f>
        <v>0</v>
      </c>
      <c r="I52" s="266">
        <f>'1.sz.m-önk.össze.bev'!I58</f>
        <v>0</v>
      </c>
      <c r="J52" s="266">
        <f>'1.sz.m-önk.össze.bev'!J58</f>
        <v>0</v>
      </c>
      <c r="K52" s="266">
        <f>'1.sz.m-önk.össze.bev'!K58</f>
        <v>0</v>
      </c>
      <c r="L52" s="266">
        <f>'1.sz.m-önk.össze.bev'!L58</f>
        <v>0</v>
      </c>
      <c r="M52" s="266">
        <f>'1.sz.m-önk.össze.bev'!M58</f>
        <v>0</v>
      </c>
      <c r="N52" s="266">
        <f>'1.sz.m-önk.össze.bev'!N58</f>
        <v>0</v>
      </c>
      <c r="O52" s="266">
        <f>'1.sz.m-önk.össze.bev'!O58</f>
        <v>0</v>
      </c>
      <c r="P52" s="266">
        <f>'1.sz.m-önk.össze.bev'!P58</f>
        <v>0</v>
      </c>
      <c r="Q52" s="266" t="e">
        <f>'1.sz.m-önk.össze.bev'!Q58</f>
        <v>#DIV/0!</v>
      </c>
      <c r="R52" s="266">
        <f>'1.sz.m-önk.össze.bev'!R58</f>
        <v>0</v>
      </c>
      <c r="S52" s="266">
        <f>'1.sz.m-önk.össze.bev'!S58</f>
        <v>0</v>
      </c>
      <c r="T52" s="266">
        <f>'1.sz.m-önk.össze.bev'!T58</f>
        <v>0</v>
      </c>
      <c r="U52" s="266">
        <f>'1.sz.m-önk.össze.bev'!U58</f>
        <v>0</v>
      </c>
      <c r="V52" s="266">
        <f>'1.sz.m-önk.össze.bev'!V58</f>
        <v>0</v>
      </c>
      <c r="W52" s="266">
        <f>'1.sz.m-önk.össze.bev'!W58</f>
        <v>0</v>
      </c>
      <c r="X52" s="266">
        <f>'1.sz.m-önk.össze.bev'!X58</f>
        <v>0</v>
      </c>
      <c r="Y52" s="266">
        <f>'1.sz.m-önk.össze.bev'!Y58</f>
        <v>0</v>
      </c>
      <c r="Z52" s="266">
        <f>'1.sz.m-önk.össze.bev'!Z58</f>
        <v>0</v>
      </c>
      <c r="AA52" s="266">
        <f>'1.sz.m-önk.össze.bev'!AA58</f>
        <v>0</v>
      </c>
      <c r="AB52" s="266">
        <f>'1.sz.m-önk.össze.bev'!AB58</f>
        <v>0</v>
      </c>
      <c r="AC52" s="266">
        <f>'1.sz.m-önk.össze.bev'!AC58</f>
        <v>0</v>
      </c>
      <c r="AD52" s="266">
        <f>'1.sz.m-önk.össze.bev'!AD58</f>
        <v>0</v>
      </c>
      <c r="AE52" s="266">
        <f>'1.sz.m-önk.össze.bev'!AE58</f>
        <v>0</v>
      </c>
    </row>
    <row r="53" spans="1:31" ht="27.75" customHeight="1" thickBot="1">
      <c r="A53" s="260" t="s">
        <v>10</v>
      </c>
      <c r="B53" s="1203" t="s">
        <v>542</v>
      </c>
      <c r="C53" s="1204"/>
      <c r="D53" s="1205"/>
      <c r="E53" s="267">
        <f aca="true" t="shared" si="18" ref="E53:J53">E51+E52</f>
        <v>0</v>
      </c>
      <c r="F53" s="267">
        <f t="shared" si="18"/>
        <v>0</v>
      </c>
      <c r="G53" s="267">
        <f t="shared" si="18"/>
        <v>0</v>
      </c>
      <c r="H53" s="267">
        <f t="shared" si="18"/>
        <v>0</v>
      </c>
      <c r="I53" s="267">
        <f t="shared" si="18"/>
        <v>0</v>
      </c>
      <c r="J53" s="267">
        <f t="shared" si="18"/>
        <v>0</v>
      </c>
      <c r="K53" s="267">
        <f aca="true" t="shared" si="19" ref="K53:AE53">K51+K52</f>
        <v>0</v>
      </c>
      <c r="L53" s="267">
        <f t="shared" si="19"/>
        <v>0</v>
      </c>
      <c r="M53" s="267">
        <f t="shared" si="19"/>
        <v>0</v>
      </c>
      <c r="N53" s="267">
        <f t="shared" si="19"/>
        <v>0</v>
      </c>
      <c r="O53" s="267">
        <f t="shared" si="19"/>
        <v>0</v>
      </c>
      <c r="P53" s="267">
        <f>P51+P52</f>
        <v>0</v>
      </c>
      <c r="Q53" s="267" t="e">
        <f t="shared" si="19"/>
        <v>#DIV/0!</v>
      </c>
      <c r="R53" s="267">
        <f t="shared" si="19"/>
        <v>0</v>
      </c>
      <c r="S53" s="267">
        <f t="shared" si="19"/>
        <v>0</v>
      </c>
      <c r="T53" s="267">
        <f t="shared" si="19"/>
        <v>0</v>
      </c>
      <c r="U53" s="267">
        <f t="shared" si="19"/>
        <v>0</v>
      </c>
      <c r="V53" s="267">
        <f t="shared" si="19"/>
        <v>0</v>
      </c>
      <c r="W53" s="267">
        <f t="shared" si="19"/>
        <v>0</v>
      </c>
      <c r="X53" s="267">
        <f t="shared" si="19"/>
        <v>0</v>
      </c>
      <c r="Y53" s="267">
        <f t="shared" si="19"/>
        <v>0</v>
      </c>
      <c r="Z53" s="267">
        <f t="shared" si="19"/>
        <v>0</v>
      </c>
      <c r="AA53" s="267">
        <f t="shared" si="19"/>
        <v>0</v>
      </c>
      <c r="AB53" s="267">
        <f t="shared" si="19"/>
        <v>0</v>
      </c>
      <c r="AC53" s="267">
        <f t="shared" si="19"/>
        <v>0</v>
      </c>
      <c r="AD53" s="267">
        <f t="shared" si="19"/>
        <v>0</v>
      </c>
      <c r="AE53" s="267">
        <f t="shared" si="19"/>
        <v>0</v>
      </c>
    </row>
    <row r="54" spans="1:28" ht="15.75">
      <c r="A54" s="123"/>
      <c r="B54" s="64"/>
      <c r="C54" s="247"/>
      <c r="D54" s="248"/>
      <c r="E54" s="249"/>
      <c r="F54" s="249"/>
      <c r="G54" s="249"/>
      <c r="H54" s="249"/>
      <c r="I54" s="249"/>
      <c r="J54" s="249"/>
      <c r="K54" s="243"/>
      <c r="L54" s="243"/>
      <c r="M54" s="243"/>
      <c r="N54" s="243"/>
      <c r="O54" s="243"/>
      <c r="P54" s="243"/>
      <c r="Q54" s="243"/>
      <c r="R54" s="244"/>
      <c r="S54" s="244"/>
      <c r="T54" s="244"/>
      <c r="U54" s="244"/>
      <c r="V54" s="244"/>
      <c r="W54" s="244"/>
      <c r="AB54" s="80"/>
    </row>
    <row r="55" spans="1:24" ht="15.75" customHeight="1">
      <c r="A55" s="123"/>
      <c r="B55" s="64"/>
      <c r="C55" s="1209" t="s">
        <v>56</v>
      </c>
      <c r="D55" s="1209"/>
      <c r="E55" s="1209"/>
      <c r="F55" s="1209"/>
      <c r="G55" s="1209"/>
      <c r="H55" s="1209"/>
      <c r="I55" s="1209"/>
      <c r="J55" s="1209"/>
      <c r="K55" s="1209"/>
      <c r="L55" s="1209"/>
      <c r="M55" s="1209"/>
      <c r="N55" s="1209"/>
      <c r="O55" s="1209"/>
      <c r="P55" s="1209"/>
      <c r="Q55" s="1209"/>
      <c r="R55" s="1210"/>
      <c r="S55" s="309"/>
      <c r="T55" s="309"/>
      <c r="U55" s="309"/>
      <c r="V55" s="309"/>
      <c r="W55" s="309"/>
      <c r="X55" s="139"/>
    </row>
    <row r="56" spans="1:23" ht="15.75">
      <c r="A56" s="123"/>
      <c r="B56" s="64"/>
      <c r="C56" s="250"/>
      <c r="D56" s="250"/>
      <c r="E56" s="250"/>
      <c r="F56" s="250"/>
      <c r="G56" s="250"/>
      <c r="H56" s="250"/>
      <c r="I56" s="250"/>
      <c r="J56" s="250"/>
      <c r="K56" s="251"/>
      <c r="L56" s="251"/>
      <c r="M56" s="251"/>
      <c r="N56" s="251"/>
      <c r="O56" s="251"/>
      <c r="P56" s="251"/>
      <c r="Q56" s="251"/>
      <c r="R56" s="252"/>
      <c r="S56" s="252"/>
      <c r="T56" s="252"/>
      <c r="U56" s="252"/>
      <c r="V56" s="252"/>
      <c r="W56" s="252"/>
    </row>
    <row r="57" spans="1:23" ht="16.5" thickBot="1">
      <c r="A57" s="264" t="s">
        <v>198</v>
      </c>
      <c r="C57" s="1211"/>
      <c r="D57" s="1211"/>
      <c r="E57" s="250"/>
      <c r="F57" s="250"/>
      <c r="G57" s="250"/>
      <c r="H57" s="250"/>
      <c r="I57" s="250"/>
      <c r="J57" s="250"/>
      <c r="K57" s="251"/>
      <c r="L57" s="251"/>
      <c r="M57" s="251"/>
      <c r="N57" s="251"/>
      <c r="O57" s="251"/>
      <c r="P57" s="251"/>
      <c r="Q57" s="251"/>
      <c r="R57" s="252"/>
      <c r="S57" s="252"/>
      <c r="T57" s="252"/>
      <c r="U57" s="252"/>
      <c r="V57" s="252"/>
      <c r="W57" s="252"/>
    </row>
    <row r="58" spans="1:30" ht="27" customHeight="1">
      <c r="A58" s="271" t="s">
        <v>28</v>
      </c>
      <c r="B58" s="1206" t="s">
        <v>162</v>
      </c>
      <c r="C58" s="1206"/>
      <c r="D58" s="1206"/>
      <c r="E58" s="272">
        <f>E59-E62</f>
        <v>105893701</v>
      </c>
      <c r="F58" s="272">
        <f>F59-F62</f>
        <v>0</v>
      </c>
      <c r="G58" s="272">
        <f>G59-G62</f>
        <v>0</v>
      </c>
      <c r="H58" s="272">
        <f>H59-H62</f>
        <v>0</v>
      </c>
      <c r="I58" s="272">
        <f>I59-I62</f>
        <v>0</v>
      </c>
      <c r="J58" s="272">
        <f aca="true" t="shared" si="20" ref="J58:AC58">J59-J62</f>
        <v>0</v>
      </c>
      <c r="K58" s="272">
        <f t="shared" si="20"/>
        <v>105893701</v>
      </c>
      <c r="L58" s="272">
        <f t="shared" si="20"/>
        <v>0</v>
      </c>
      <c r="M58" s="272">
        <f t="shared" si="20"/>
        <v>0</v>
      </c>
      <c r="N58" s="272">
        <f>N59-N62</f>
        <v>0</v>
      </c>
      <c r="O58" s="272">
        <f>O59-O62</f>
        <v>0</v>
      </c>
      <c r="P58" s="272">
        <f>P59-P62</f>
        <v>0</v>
      </c>
      <c r="Q58" s="272" t="e">
        <f t="shared" si="20"/>
        <v>#DIV/0!</v>
      </c>
      <c r="R58" s="272">
        <f t="shared" si="20"/>
        <v>0</v>
      </c>
      <c r="S58" s="272">
        <f t="shared" si="20"/>
        <v>0</v>
      </c>
      <c r="T58" s="272">
        <f t="shared" si="20"/>
        <v>0</v>
      </c>
      <c r="U58" s="272">
        <f t="shared" si="20"/>
        <v>0</v>
      </c>
      <c r="V58" s="272">
        <f t="shared" si="20"/>
        <v>0</v>
      </c>
      <c r="W58" s="272">
        <f t="shared" si="20"/>
        <v>0</v>
      </c>
      <c r="X58" s="272">
        <f t="shared" si="20"/>
        <v>0</v>
      </c>
      <c r="Y58" s="272">
        <f t="shared" si="20"/>
        <v>0</v>
      </c>
      <c r="Z58" s="272">
        <f t="shared" si="20"/>
        <v>0</v>
      </c>
      <c r="AA58" s="272">
        <f t="shared" si="20"/>
        <v>0</v>
      </c>
      <c r="AB58" s="272">
        <f t="shared" si="20"/>
        <v>0</v>
      </c>
      <c r="AC58" s="272">
        <f t="shared" si="20"/>
        <v>0</v>
      </c>
      <c r="AD58" s="272">
        <f>AD59-AD62</f>
        <v>0</v>
      </c>
    </row>
    <row r="59" spans="1:30" ht="27" customHeight="1">
      <c r="A59" s="268" t="s">
        <v>163</v>
      </c>
      <c r="B59" s="1207" t="s">
        <v>554</v>
      </c>
      <c r="C59" s="1207"/>
      <c r="D59" s="1207"/>
      <c r="E59" s="273">
        <f>'1.sz.m-önk.össze.bev'!E57</f>
        <v>146539860</v>
      </c>
      <c r="F59" s="273">
        <f>'1.sz.m-önk.össze.bev'!F57</f>
        <v>0</v>
      </c>
      <c r="G59" s="273">
        <f>'1.sz.m-önk.össze.bev'!G57</f>
        <v>0</v>
      </c>
      <c r="H59" s="273">
        <f>'1.sz.m-önk.össze.bev'!H57</f>
        <v>0</v>
      </c>
      <c r="I59" s="273">
        <f>'1.sz.m-önk.össze.bev'!I57</f>
        <v>0</v>
      </c>
      <c r="J59" s="273">
        <f>'1.sz.m-önk.össze.bev'!J57</f>
        <v>0</v>
      </c>
      <c r="K59" s="273">
        <f>'1.sz.m-önk.össze.bev'!K57</f>
        <v>146539860</v>
      </c>
      <c r="L59" s="273">
        <f>'1.sz.m-önk.össze.bev'!L57</f>
        <v>0</v>
      </c>
      <c r="M59" s="273">
        <f>'1.sz.m-önk.össze.bev'!M57</f>
        <v>0</v>
      </c>
      <c r="N59" s="273">
        <f>'1.sz.m-önk.össze.bev'!N57</f>
        <v>0</v>
      </c>
      <c r="O59" s="273">
        <f>'1.sz.m-önk.össze.bev'!O57</f>
        <v>0</v>
      </c>
      <c r="P59" s="273">
        <f>'1.sz.m-önk.össze.bev'!P57</f>
        <v>0</v>
      </c>
      <c r="Q59" s="273" t="e">
        <f>'1.sz.m-önk.össze.bev'!Q57</f>
        <v>#DIV/0!</v>
      </c>
      <c r="R59" s="273">
        <f>'1.sz.m-önk.össze.bev'!R57</f>
        <v>0</v>
      </c>
      <c r="S59" s="273">
        <f>'1.sz.m-önk.össze.bev'!S57</f>
        <v>0</v>
      </c>
      <c r="T59" s="273">
        <f>'1.sz.m-önk.össze.bev'!T57</f>
        <v>0</v>
      </c>
      <c r="U59" s="273">
        <f>'1.sz.m-önk.össze.bev'!U57</f>
        <v>0</v>
      </c>
      <c r="V59" s="273">
        <f>'1.sz.m-önk.össze.bev'!V57</f>
        <v>0</v>
      </c>
      <c r="W59" s="273">
        <f>'1.sz.m-önk.össze.bev'!W57</f>
        <v>0</v>
      </c>
      <c r="X59" s="273">
        <f>'1.sz.m-önk.össze.bev'!X57</f>
        <v>0</v>
      </c>
      <c r="Y59" s="273">
        <f>'1.sz.m-önk.össze.bev'!Y57</f>
        <v>0</v>
      </c>
      <c r="Z59" s="273">
        <f>'1.sz.m-önk.össze.bev'!Z57</f>
        <v>0</v>
      </c>
      <c r="AA59" s="273">
        <f>'1.sz.m-önk.össze.bev'!AA57</f>
        <v>0</v>
      </c>
      <c r="AB59" s="273">
        <f>'1.sz.m-önk.össze.bev'!AB57</f>
        <v>0</v>
      </c>
      <c r="AC59" s="273">
        <f>'1.sz.m-önk.össze.bev'!AC57</f>
        <v>0</v>
      </c>
      <c r="AD59" s="273">
        <f>'1.sz.m-önk.össze.bev'!AD57</f>
        <v>0</v>
      </c>
    </row>
    <row r="60" spans="1:30" ht="27" customHeight="1">
      <c r="A60" s="268" t="s">
        <v>164</v>
      </c>
      <c r="B60" s="1208" t="s">
        <v>206</v>
      </c>
      <c r="C60" s="1208"/>
      <c r="D60" s="1208"/>
      <c r="E60" s="273">
        <f>'1.sz.m-önk.össze.bev'!E60-'2.sz.m.összehasonlító'!B27+'1.sz.m-önk.össze.bev'!E59</f>
        <v>106716078</v>
      </c>
      <c r="F60" s="273">
        <f>'1.sz.m-önk.össze.bev'!F60-'2.sz.m.összehasonlító'!C27</f>
        <v>-10090000</v>
      </c>
      <c r="G60" s="273">
        <f>'1.sz.m-önk.össze.bev'!G60-'2.sz.m.összehasonlító'!D27</f>
        <v>-20467005</v>
      </c>
      <c r="H60" s="273">
        <f>'1.sz.m-önk.össze.bev'!H60-'2.sz.m.összehasonlító'!E27</f>
        <v>-56696738</v>
      </c>
      <c r="I60" s="273">
        <f>'1.sz.m-önk.össze.bev'!I60-'2.sz.m.összehasonlító'!F27</f>
        <v>-57368926</v>
      </c>
      <c r="J60" s="273">
        <f>'1.sz.m-önk.össze.bev'!J60-'2.sz.m.összehasonlító'!G27</f>
        <v>-57351000</v>
      </c>
      <c r="K60" s="273">
        <f>'1.sz.m-önk.össze.bev'!E60-'2.sz.m.összehasonlító'!B27+'1.sz.m-önk.össze.bev'!E59</f>
        <v>106716078</v>
      </c>
      <c r="L60" s="273">
        <f>'1.sz.m-önk.össze.bev'!L60-'2.sz.m.összehasonlító'!C27</f>
        <v>-10090000</v>
      </c>
      <c r="M60" s="273">
        <f>'1.sz.m-önk.össze.bev'!M60</f>
        <v>0</v>
      </c>
      <c r="N60" s="273">
        <f>'1.sz.m-önk.össze.bev'!N60</f>
        <v>0</v>
      </c>
      <c r="O60" s="273">
        <f>'1.sz.m-önk.össze.bev'!O60</f>
        <v>0</v>
      </c>
      <c r="P60" s="273">
        <f>'1.sz.m-önk.össze.bev'!P60</f>
        <v>0</v>
      </c>
      <c r="Q60" s="273" t="e">
        <f>'1.sz.m-önk.össze.bev'!Q60</f>
        <v>#DIV/0!</v>
      </c>
      <c r="R60" s="273">
        <f>'1.sz.m-önk.össze.bev'!R60</f>
        <v>0</v>
      </c>
      <c r="S60" s="273">
        <f>'1.sz.m-önk.össze.bev'!S60</f>
        <v>0</v>
      </c>
      <c r="T60" s="273">
        <f>'1.sz.m-önk.össze.bev'!T60</f>
        <v>0</v>
      </c>
      <c r="U60" s="273">
        <f>'1.sz.m-önk.össze.bev'!U60</f>
        <v>0</v>
      </c>
      <c r="V60" s="273">
        <f>'1.sz.m-önk.össze.bev'!V60</f>
        <v>0</v>
      </c>
      <c r="W60" s="273">
        <f>'1.sz.m-önk.össze.bev'!W60</f>
        <v>0</v>
      </c>
      <c r="X60" s="273">
        <f>'1.sz.m-önk.össze.bev'!X60</f>
        <v>0</v>
      </c>
      <c r="Y60" s="273">
        <f>'1.sz.m-önk.össze.bev'!Y60</f>
        <v>0</v>
      </c>
      <c r="Z60" s="273">
        <f>'1.sz.m-önk.össze.bev'!Z60</f>
        <v>0</v>
      </c>
      <c r="AA60" s="273">
        <f>'1.sz.m-önk.össze.bev'!AA60</f>
        <v>0</v>
      </c>
      <c r="AB60" s="273">
        <f>'1.sz.m-önk.össze.bev'!AB60</f>
        <v>0</v>
      </c>
      <c r="AC60" s="273">
        <f>'1.sz.m-önk.össze.bev'!AC60</f>
        <v>0</v>
      </c>
      <c r="AD60" s="273">
        <f>'1.sz.m-önk.össze.bev'!AD60</f>
        <v>0</v>
      </c>
    </row>
    <row r="61" spans="1:30" ht="27" customHeight="1">
      <c r="A61" s="269" t="s">
        <v>165</v>
      </c>
      <c r="B61" s="1208" t="s">
        <v>207</v>
      </c>
      <c r="C61" s="1208"/>
      <c r="D61" s="1208"/>
      <c r="E61" s="273">
        <f>'1.sz.m-önk.össze.bev'!E58+'2.sz.m.összehasonlító'!B27</f>
        <v>39823782</v>
      </c>
      <c r="F61" s="273">
        <f>'1.sz.m-önk.össze.bev'!F58+'2.sz.m.összehasonlító'!C27</f>
        <v>10090000</v>
      </c>
      <c r="G61" s="273">
        <f>'1.sz.m-önk.össze.bev'!G58+'2.sz.m.összehasonlító'!D27</f>
        <v>20467005</v>
      </c>
      <c r="H61" s="273">
        <f>'1.sz.m-önk.össze.bev'!H58+'2.sz.m.összehasonlító'!E27</f>
        <v>56696738</v>
      </c>
      <c r="I61" s="273">
        <f>'1.sz.m-önk.össze.bev'!I58+'2.sz.m.összehasonlító'!F27</f>
        <v>57368926</v>
      </c>
      <c r="J61" s="273">
        <f>'1.sz.m-önk.össze.bev'!J58+'2.sz.m.összehasonlító'!G27</f>
        <v>57351000</v>
      </c>
      <c r="K61" s="273">
        <f>'1.sz.m-önk.össze.bev'!K58+'2.sz.m.összehasonlító'!B27</f>
        <v>39823782</v>
      </c>
      <c r="L61" s="273">
        <f>'1.sz.m-önk.össze.bev'!L58+'2.sz.m.összehasonlító'!C27</f>
        <v>10090000</v>
      </c>
      <c r="M61" s="273">
        <f>'1.sz.m-önk.össze.bev'!M58</f>
        <v>0</v>
      </c>
      <c r="N61" s="273">
        <f>'1.sz.m-önk.össze.bev'!N58</f>
        <v>0</v>
      </c>
      <c r="O61" s="273">
        <f>'1.sz.m-önk.össze.bev'!O58</f>
        <v>0</v>
      </c>
      <c r="P61" s="273">
        <f>'1.sz.m-önk.össze.bev'!P58</f>
        <v>0</v>
      </c>
      <c r="Q61" s="273" t="e">
        <f>'1.sz.m-önk.össze.bev'!Q58</f>
        <v>#DIV/0!</v>
      </c>
      <c r="R61" s="273">
        <f>'1.sz.m-önk.össze.bev'!R58</f>
        <v>0</v>
      </c>
      <c r="S61" s="273">
        <f>'1.sz.m-önk.össze.bev'!S58</f>
        <v>0</v>
      </c>
      <c r="T61" s="273">
        <f>'1.sz.m-önk.össze.bev'!T58</f>
        <v>0</v>
      </c>
      <c r="U61" s="273">
        <f>'1.sz.m-önk.össze.bev'!U58</f>
        <v>0</v>
      </c>
      <c r="V61" s="273">
        <f>'1.sz.m-önk.össze.bev'!V58</f>
        <v>0</v>
      </c>
      <c r="W61" s="273">
        <f>'1.sz.m-önk.össze.bev'!W58</f>
        <v>0</v>
      </c>
      <c r="X61" s="273">
        <f>'1.sz.m-önk.össze.bev'!X58</f>
        <v>0</v>
      </c>
      <c r="Y61" s="273">
        <f>'1.sz.m-önk.össze.bev'!Y58</f>
        <v>0</v>
      </c>
      <c r="Z61" s="273">
        <f>'1.sz.m-önk.össze.bev'!Z58</f>
        <v>0</v>
      </c>
      <c r="AA61" s="273">
        <f>'1.sz.m-önk.össze.bev'!AA58</f>
        <v>0</v>
      </c>
      <c r="AB61" s="273">
        <f>'1.sz.m-önk.össze.bev'!AB58</f>
        <v>0</v>
      </c>
      <c r="AC61" s="273">
        <f>'1.sz.m-önk.össze.bev'!AC58</f>
        <v>0</v>
      </c>
      <c r="AD61" s="273">
        <f>'1.sz.m-önk.össze.bev'!AD58</f>
        <v>0</v>
      </c>
    </row>
    <row r="62" spans="1:30" ht="27" customHeight="1">
      <c r="A62" s="270" t="s">
        <v>166</v>
      </c>
      <c r="B62" s="1207" t="s">
        <v>555</v>
      </c>
      <c r="C62" s="1207"/>
      <c r="D62" s="1207"/>
      <c r="E62" s="274">
        <f>E30</f>
        <v>40646159</v>
      </c>
      <c r="F62" s="274">
        <f>F30</f>
        <v>0</v>
      </c>
      <c r="G62" s="274">
        <f>G30</f>
        <v>0</v>
      </c>
      <c r="H62" s="274">
        <f>H30</f>
        <v>0</v>
      </c>
      <c r="I62" s="274">
        <f>I30</f>
        <v>0</v>
      </c>
      <c r="J62" s="274">
        <f aca="true" t="shared" si="21" ref="J62:AC62">J30</f>
        <v>0</v>
      </c>
      <c r="K62" s="274">
        <f t="shared" si="21"/>
        <v>40646159</v>
      </c>
      <c r="L62" s="274">
        <f t="shared" si="21"/>
        <v>0</v>
      </c>
      <c r="M62" s="274">
        <f t="shared" si="21"/>
        <v>0</v>
      </c>
      <c r="N62" s="274">
        <f>N30</f>
        <v>0</v>
      </c>
      <c r="O62" s="274">
        <f>O30</f>
        <v>0</v>
      </c>
      <c r="P62" s="274">
        <f>P30</f>
        <v>0</v>
      </c>
      <c r="Q62" s="274" t="e">
        <f t="shared" si="21"/>
        <v>#REF!</v>
      </c>
      <c r="R62" s="274">
        <f t="shared" si="21"/>
        <v>0</v>
      </c>
      <c r="S62" s="274">
        <f t="shared" si="21"/>
        <v>0</v>
      </c>
      <c r="T62" s="274">
        <f t="shared" si="21"/>
        <v>0</v>
      </c>
      <c r="U62" s="274">
        <f t="shared" si="21"/>
        <v>0</v>
      </c>
      <c r="V62" s="274">
        <f t="shared" si="21"/>
        <v>0</v>
      </c>
      <c r="W62" s="274">
        <f t="shared" si="21"/>
        <v>0</v>
      </c>
      <c r="X62" s="274">
        <f t="shared" si="21"/>
        <v>0</v>
      </c>
      <c r="Y62" s="274">
        <f t="shared" si="21"/>
        <v>0</v>
      </c>
      <c r="Z62" s="274">
        <f t="shared" si="21"/>
        <v>0</v>
      </c>
      <c r="AA62" s="274">
        <f t="shared" si="21"/>
        <v>0</v>
      </c>
      <c r="AB62" s="274">
        <f t="shared" si="21"/>
        <v>0</v>
      </c>
      <c r="AC62" s="274">
        <f t="shared" si="21"/>
        <v>0</v>
      </c>
      <c r="AD62" s="274">
        <f>AD30</f>
        <v>0</v>
      </c>
    </row>
    <row r="63" spans="1:30" ht="27" customHeight="1">
      <c r="A63" s="268" t="s">
        <v>167</v>
      </c>
      <c r="B63" s="1208" t="s">
        <v>208</v>
      </c>
      <c r="C63" s="1208"/>
      <c r="D63" s="1208"/>
      <c r="E63" s="273">
        <f>E33+E32</f>
        <v>37622419</v>
      </c>
      <c r="F63" s="273">
        <f aca="true" t="shared" si="22" ref="F63:K63">F33+F32</f>
        <v>0</v>
      </c>
      <c r="G63" s="273">
        <f t="shared" si="22"/>
        <v>0</v>
      </c>
      <c r="H63" s="273">
        <f t="shared" si="22"/>
        <v>0</v>
      </c>
      <c r="I63" s="273">
        <f t="shared" si="22"/>
        <v>0</v>
      </c>
      <c r="J63" s="273">
        <f t="shared" si="22"/>
        <v>0</v>
      </c>
      <c r="K63" s="273">
        <f t="shared" si="22"/>
        <v>37622419</v>
      </c>
      <c r="L63" s="273">
        <f>L62</f>
        <v>0</v>
      </c>
      <c r="M63" s="273">
        <f>M62</f>
        <v>0</v>
      </c>
      <c r="N63" s="273">
        <f>N62</f>
        <v>0</v>
      </c>
      <c r="O63" s="273">
        <f>O62</f>
        <v>0</v>
      </c>
      <c r="P63" s="273">
        <f>P62</f>
        <v>0</v>
      </c>
      <c r="Q63" s="273">
        <v>0</v>
      </c>
      <c r="R63" s="273">
        <v>0</v>
      </c>
      <c r="S63" s="273">
        <v>0</v>
      </c>
      <c r="T63" s="273">
        <v>0</v>
      </c>
      <c r="U63" s="273">
        <v>0</v>
      </c>
      <c r="V63" s="273">
        <v>0</v>
      </c>
      <c r="W63" s="273">
        <v>0</v>
      </c>
      <c r="X63" s="273">
        <v>0</v>
      </c>
      <c r="Y63" s="273">
        <v>0</v>
      </c>
      <c r="Z63" s="273">
        <v>0</v>
      </c>
      <c r="AA63" s="273">
        <v>0</v>
      </c>
      <c r="AB63" s="273">
        <v>0</v>
      </c>
      <c r="AC63" s="273">
        <v>0</v>
      </c>
      <c r="AD63" s="273">
        <v>0</v>
      </c>
    </row>
    <row r="64" spans="1:30" ht="27" customHeight="1" thickBot="1">
      <c r="A64" s="275" t="s">
        <v>168</v>
      </c>
      <c r="B64" s="1199" t="s">
        <v>209</v>
      </c>
      <c r="C64" s="1199"/>
      <c r="D64" s="1199"/>
      <c r="E64" s="276">
        <f>E31</f>
        <v>3023740</v>
      </c>
      <c r="F64" s="276">
        <f aca="true" t="shared" si="23" ref="F64:K64">F31</f>
        <v>0</v>
      </c>
      <c r="G64" s="276">
        <f t="shared" si="23"/>
        <v>0</v>
      </c>
      <c r="H64" s="276">
        <f t="shared" si="23"/>
        <v>0</v>
      </c>
      <c r="I64" s="276">
        <f t="shared" si="23"/>
        <v>0</v>
      </c>
      <c r="J64" s="276">
        <f t="shared" si="23"/>
        <v>0</v>
      </c>
      <c r="K64" s="276">
        <f t="shared" si="23"/>
        <v>3023740</v>
      </c>
      <c r="L64" s="276">
        <v>0</v>
      </c>
      <c r="M64" s="276">
        <v>0</v>
      </c>
      <c r="N64" s="276">
        <v>0</v>
      </c>
      <c r="O64" s="276">
        <v>0</v>
      </c>
      <c r="P64" s="276">
        <v>0</v>
      </c>
      <c r="Q64" s="276">
        <v>0</v>
      </c>
      <c r="R64" s="276">
        <v>0</v>
      </c>
      <c r="S64" s="276">
        <v>0</v>
      </c>
      <c r="T64" s="276">
        <v>0</v>
      </c>
      <c r="U64" s="276">
        <v>0</v>
      </c>
      <c r="V64" s="276">
        <v>0</v>
      </c>
      <c r="W64" s="276">
        <v>0</v>
      </c>
      <c r="X64" s="276">
        <v>0</v>
      </c>
      <c r="Y64" s="276">
        <v>0</v>
      </c>
      <c r="Z64" s="276">
        <v>0</v>
      </c>
      <c r="AA64" s="276">
        <v>0</v>
      </c>
      <c r="AB64" s="276">
        <v>0</v>
      </c>
      <c r="AC64" s="276">
        <v>0</v>
      </c>
      <c r="AD64" s="276">
        <v>0</v>
      </c>
    </row>
  </sheetData>
  <sheetProtection/>
  <mergeCells count="40">
    <mergeCell ref="B63:D63"/>
    <mergeCell ref="C31:D31"/>
    <mergeCell ref="C49:R49"/>
    <mergeCell ref="A36:D36"/>
    <mergeCell ref="B41:D41"/>
    <mergeCell ref="C44:D44"/>
    <mergeCell ref="B46:D46"/>
    <mergeCell ref="B47:D47"/>
    <mergeCell ref="B45:D45"/>
    <mergeCell ref="C43:R43"/>
    <mergeCell ref="B64:D64"/>
    <mergeCell ref="B52:D52"/>
    <mergeCell ref="B53:D53"/>
    <mergeCell ref="B58:D58"/>
    <mergeCell ref="B59:D59"/>
    <mergeCell ref="B61:D61"/>
    <mergeCell ref="B60:D60"/>
    <mergeCell ref="C55:R55"/>
    <mergeCell ref="C57:D57"/>
    <mergeCell ref="B62:D62"/>
    <mergeCell ref="C39:R39"/>
    <mergeCell ref="C19:D19"/>
    <mergeCell ref="A1:X1"/>
    <mergeCell ref="A3:D3"/>
    <mergeCell ref="B5:D5"/>
    <mergeCell ref="X3:AD3"/>
    <mergeCell ref="B16:D16"/>
    <mergeCell ref="C26:D26"/>
    <mergeCell ref="C17:D17"/>
    <mergeCell ref="C18:D18"/>
    <mergeCell ref="B29:D29"/>
    <mergeCell ref="C32:D32"/>
    <mergeCell ref="B30:D30"/>
    <mergeCell ref="B24:D24"/>
    <mergeCell ref="B51:D51"/>
    <mergeCell ref="A35:D35"/>
    <mergeCell ref="C33:D33"/>
    <mergeCell ref="C25:D25"/>
    <mergeCell ref="B34:D34"/>
    <mergeCell ref="C50:D50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landscape" paperSize="9" scale="42" r:id="rId1"/>
  <headerFooter differentOddEven="1" alignWithMargins="0">
    <oddHeader>&amp;C&amp;"Algerian,Normál"&amp;16BELED VÁROS ÖNKORMÁNYZATA
2017.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7" max="28" man="1"/>
  </rowBreaks>
  <colBreaks count="2" manualBreakCount="2">
    <brk id="26" max="65" man="1"/>
    <brk id="28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57" sqref="C57"/>
    </sheetView>
  </sheetViews>
  <sheetFormatPr defaultColWidth="9.140625" defaultRowHeight="12.75"/>
  <cols>
    <col min="1" max="1" width="8.28125" style="334" customWidth="1"/>
    <col min="2" max="2" width="8.28125" style="328" customWidth="1"/>
    <col min="3" max="3" width="52.00390625" style="328" customWidth="1"/>
    <col min="4" max="6" width="8.28125" style="328" bestFit="1" customWidth="1"/>
    <col min="7" max="7" width="7.421875" style="328" bestFit="1" customWidth="1"/>
    <col min="8" max="8" width="8.421875" style="328" bestFit="1" customWidth="1"/>
    <col min="9" max="9" width="8.8515625" style="328" hidden="1" customWidth="1"/>
    <col min="10" max="12" width="8.28125" style="328" bestFit="1" customWidth="1"/>
    <col min="13" max="13" width="7.421875" style="328" bestFit="1" customWidth="1"/>
    <col min="14" max="14" width="8.421875" style="328" bestFit="1" customWidth="1"/>
    <col min="15" max="15" width="8.8515625" style="328" hidden="1" customWidth="1"/>
    <col min="16" max="16" width="12.421875" style="328" bestFit="1" customWidth="1"/>
    <col min="17" max="17" width="4.57421875" style="328" hidden="1" customWidth="1"/>
    <col min="18" max="18" width="0" style="328" hidden="1" customWidth="1"/>
    <col min="19" max="19" width="10.00390625" style="328" hidden="1" customWidth="1"/>
    <col min="20" max="20" width="0" style="328" hidden="1" customWidth="1"/>
    <col min="21" max="16384" width="9.140625" style="328" customWidth="1"/>
  </cols>
  <sheetData>
    <row r="1" spans="1:16" s="150" customFormat="1" ht="21" customHeight="1" hidden="1">
      <c r="A1" s="146"/>
      <c r="B1" s="147"/>
      <c r="C1" s="148"/>
      <c r="D1" s="149"/>
      <c r="E1" s="149"/>
      <c r="F1" s="149"/>
      <c r="G1" s="149"/>
      <c r="H1" s="149"/>
      <c r="I1" s="149"/>
      <c r="J1" s="1226"/>
      <c r="K1" s="1226"/>
      <c r="L1" s="1226"/>
      <c r="M1" s="1226"/>
      <c r="N1" s="1226"/>
      <c r="O1" s="1226"/>
      <c r="P1" s="1226"/>
    </row>
    <row r="2" spans="1:16" s="153" customFormat="1" ht="25.5" customHeight="1" hidden="1" thickBot="1">
      <c r="A2" s="1229"/>
      <c r="B2" s="1229"/>
      <c r="C2" s="1229"/>
      <c r="D2" s="1229"/>
      <c r="E2" s="1229"/>
      <c r="F2" s="1229"/>
      <c r="G2" s="1229"/>
      <c r="H2" s="1229"/>
      <c r="I2" s="1229"/>
      <c r="J2" s="1229"/>
      <c r="K2" s="1229"/>
      <c r="L2" s="1229"/>
      <c r="M2" s="1229"/>
      <c r="N2" s="1229"/>
      <c r="O2" s="1229"/>
      <c r="P2" s="1229"/>
    </row>
    <row r="3" spans="1:20" s="156" customFormat="1" ht="40.5" customHeight="1" hidden="1" thickBot="1">
      <c r="A3" s="154"/>
      <c r="B3" s="154"/>
      <c r="C3" s="154"/>
      <c r="D3" s="1236" t="s">
        <v>5</v>
      </c>
      <c r="E3" s="1237"/>
      <c r="F3" s="1237"/>
      <c r="G3" s="1237"/>
      <c r="H3" s="1237"/>
      <c r="I3" s="1238"/>
      <c r="J3" s="1236" t="s">
        <v>108</v>
      </c>
      <c r="K3" s="1237"/>
      <c r="L3" s="1237"/>
      <c r="M3" s="1237"/>
      <c r="N3" s="1237"/>
      <c r="O3" s="1238"/>
      <c r="P3" s="1390" t="s">
        <v>156</v>
      </c>
      <c r="Q3" s="1391"/>
      <c r="R3" s="1391"/>
      <c r="S3" s="1392"/>
      <c r="T3" s="527"/>
    </row>
    <row r="4" spans="1:19" ht="24.75" hidden="1" thickBot="1">
      <c r="A4" s="1227" t="s">
        <v>110</v>
      </c>
      <c r="B4" s="1228"/>
      <c r="C4" s="509" t="s">
        <v>111</v>
      </c>
      <c r="D4" s="499" t="s">
        <v>68</v>
      </c>
      <c r="E4" s="157" t="s">
        <v>237</v>
      </c>
      <c r="F4" s="157" t="s">
        <v>240</v>
      </c>
      <c r="G4" s="157" t="s">
        <v>243</v>
      </c>
      <c r="H4" s="157" t="s">
        <v>259</v>
      </c>
      <c r="I4" s="470" t="s">
        <v>247</v>
      </c>
      <c r="J4" s="499" t="s">
        <v>68</v>
      </c>
      <c r="K4" s="157" t="s">
        <v>237</v>
      </c>
      <c r="L4" s="157" t="s">
        <v>240</v>
      </c>
      <c r="M4" s="157" t="s">
        <v>243</v>
      </c>
      <c r="N4" s="157" t="s">
        <v>259</v>
      </c>
      <c r="O4" s="470" t="s">
        <v>247</v>
      </c>
      <c r="P4" s="499" t="s">
        <v>260</v>
      </c>
      <c r="Q4" s="157" t="s">
        <v>256</v>
      </c>
      <c r="R4" s="157" t="s">
        <v>240</v>
      </c>
      <c r="S4" s="470" t="s">
        <v>240</v>
      </c>
    </row>
    <row r="5" spans="1:19" s="162" customFormat="1" ht="12.75" customHeight="1" hidden="1" thickBot="1">
      <c r="A5" s="159">
        <v>1</v>
      </c>
      <c r="B5" s="160">
        <v>2</v>
      </c>
      <c r="C5" s="314">
        <v>3</v>
      </c>
      <c r="D5" s="159"/>
      <c r="E5" s="160"/>
      <c r="F5" s="160"/>
      <c r="G5" s="160"/>
      <c r="H5" s="160"/>
      <c r="I5" s="161"/>
      <c r="J5" s="159"/>
      <c r="K5" s="160"/>
      <c r="L5" s="160"/>
      <c r="M5" s="160"/>
      <c r="N5" s="160"/>
      <c r="O5" s="161"/>
      <c r="P5" s="159"/>
      <c r="Q5" s="160"/>
      <c r="R5" s="160"/>
      <c r="S5" s="161"/>
    </row>
    <row r="6" spans="1:19" s="162" customFormat="1" ht="15.75" customHeight="1" hidden="1" thickBot="1">
      <c r="A6" s="163"/>
      <c r="B6" s="164"/>
      <c r="C6" s="164" t="s">
        <v>112</v>
      </c>
      <c r="D6" s="476"/>
      <c r="E6" s="227"/>
      <c r="F6" s="227"/>
      <c r="G6" s="227"/>
      <c r="H6" s="227"/>
      <c r="I6" s="292"/>
      <c r="J6" s="476"/>
      <c r="K6" s="227"/>
      <c r="L6" s="227"/>
      <c r="M6" s="227"/>
      <c r="N6" s="227"/>
      <c r="O6" s="292"/>
      <c r="P6" s="476"/>
      <c r="Q6" s="227"/>
      <c r="R6" s="227"/>
      <c r="S6" s="292"/>
    </row>
    <row r="7" spans="1:19" s="168" customFormat="1" ht="12" customHeight="1" hidden="1" thickBot="1">
      <c r="A7" s="159" t="s">
        <v>28</v>
      </c>
      <c r="B7" s="165"/>
      <c r="C7" s="510" t="s">
        <v>113</v>
      </c>
      <c r="D7" s="477"/>
      <c r="E7" s="228"/>
      <c r="F7" s="228"/>
      <c r="G7" s="228"/>
      <c r="H7" s="536"/>
      <c r="I7" s="405"/>
      <c r="J7" s="477"/>
      <c r="K7" s="228"/>
      <c r="L7" s="228"/>
      <c r="M7" s="228"/>
      <c r="N7" s="536"/>
      <c r="O7" s="405"/>
      <c r="P7" s="477"/>
      <c r="Q7" s="228"/>
      <c r="R7" s="228"/>
      <c r="S7" s="167"/>
    </row>
    <row r="8" spans="1:19" s="168" customFormat="1" ht="12" customHeight="1" hidden="1" thickBot="1">
      <c r="A8" s="159" t="s">
        <v>10</v>
      </c>
      <c r="B8" s="165"/>
      <c r="C8" s="510" t="s">
        <v>119</v>
      </c>
      <c r="D8" s="477">
        <f aca="true" t="shared" si="0" ref="D8:M8">SUM(D9:D12)</f>
        <v>0</v>
      </c>
      <c r="E8" s="228">
        <f t="shared" si="0"/>
        <v>0</v>
      </c>
      <c r="F8" s="228">
        <f t="shared" si="0"/>
        <v>0</v>
      </c>
      <c r="G8" s="228">
        <f>SUM(G9:G12)</f>
        <v>0</v>
      </c>
      <c r="H8" s="536">
        <f>SUM(H9:H12)</f>
        <v>0</v>
      </c>
      <c r="I8" s="405"/>
      <c r="J8" s="477">
        <f t="shared" si="0"/>
        <v>0</v>
      </c>
      <c r="K8" s="228">
        <f t="shared" si="0"/>
        <v>0</v>
      </c>
      <c r="L8" s="228">
        <f t="shared" si="0"/>
        <v>0</v>
      </c>
      <c r="M8" s="228">
        <f t="shared" si="0"/>
        <v>0</v>
      </c>
      <c r="N8" s="536" t="s">
        <v>261</v>
      </c>
      <c r="O8" s="405"/>
      <c r="P8" s="477"/>
      <c r="Q8" s="228"/>
      <c r="R8" s="228"/>
      <c r="S8" s="167"/>
    </row>
    <row r="9" spans="1:19" s="174" customFormat="1" ht="12" customHeight="1" hidden="1">
      <c r="A9" s="171"/>
      <c r="B9" s="170" t="s">
        <v>120</v>
      </c>
      <c r="C9" s="489" t="s">
        <v>75</v>
      </c>
      <c r="D9" s="479"/>
      <c r="E9" s="229"/>
      <c r="F9" s="229"/>
      <c r="G9" s="229"/>
      <c r="H9" s="537"/>
      <c r="I9" s="498"/>
      <c r="J9" s="479"/>
      <c r="K9" s="229"/>
      <c r="L9" s="229"/>
      <c r="M9" s="229"/>
      <c r="N9" s="537"/>
      <c r="O9" s="498"/>
      <c r="P9" s="479"/>
      <c r="Q9" s="229"/>
      <c r="R9" s="229"/>
      <c r="S9" s="173"/>
    </row>
    <row r="10" spans="1:19" s="174" customFormat="1" ht="12" customHeight="1" hidden="1">
      <c r="A10" s="171"/>
      <c r="B10" s="170" t="s">
        <v>121</v>
      </c>
      <c r="C10" s="490" t="s">
        <v>122</v>
      </c>
      <c r="D10" s="479"/>
      <c r="E10" s="229"/>
      <c r="F10" s="229"/>
      <c r="G10" s="229"/>
      <c r="H10" s="537"/>
      <c r="I10" s="522"/>
      <c r="J10" s="479"/>
      <c r="K10" s="229"/>
      <c r="L10" s="229"/>
      <c r="M10" s="229"/>
      <c r="N10" s="537"/>
      <c r="O10" s="522"/>
      <c r="P10" s="479"/>
      <c r="Q10" s="229"/>
      <c r="R10" s="229"/>
      <c r="S10" s="173"/>
    </row>
    <row r="11" spans="1:19" s="174" customFormat="1" ht="12" customHeight="1" hidden="1">
      <c r="A11" s="171"/>
      <c r="B11" s="170" t="s">
        <v>123</v>
      </c>
      <c r="C11" s="490" t="s">
        <v>76</v>
      </c>
      <c r="D11" s="479"/>
      <c r="E11" s="229"/>
      <c r="F11" s="229"/>
      <c r="G11" s="229"/>
      <c r="H11" s="537"/>
      <c r="I11" s="522"/>
      <c r="J11" s="479"/>
      <c r="K11" s="229"/>
      <c r="L11" s="229"/>
      <c r="M11" s="229"/>
      <c r="N11" s="537"/>
      <c r="O11" s="522"/>
      <c r="P11" s="479"/>
      <c r="Q11" s="229"/>
      <c r="R11" s="229"/>
      <c r="S11" s="173"/>
    </row>
    <row r="12" spans="1:19" s="174" customFormat="1" ht="12" customHeight="1" hidden="1" thickBot="1">
      <c r="A12" s="171"/>
      <c r="B12" s="170" t="s">
        <v>124</v>
      </c>
      <c r="C12" s="490" t="s">
        <v>122</v>
      </c>
      <c r="D12" s="479"/>
      <c r="E12" s="229"/>
      <c r="F12" s="229"/>
      <c r="G12" s="229"/>
      <c r="H12" s="537"/>
      <c r="I12" s="528"/>
      <c r="J12" s="479"/>
      <c r="K12" s="229"/>
      <c r="L12" s="229"/>
      <c r="M12" s="229"/>
      <c r="N12" s="537"/>
      <c r="O12" s="528"/>
      <c r="P12" s="479"/>
      <c r="Q12" s="229"/>
      <c r="R12" s="229"/>
      <c r="S12" s="173"/>
    </row>
    <row r="13" spans="1:19" s="174" customFormat="1" ht="12" customHeight="1" hidden="1" thickBot="1">
      <c r="A13" s="177" t="s">
        <v>11</v>
      </c>
      <c r="B13" s="178"/>
      <c r="C13" s="488" t="s">
        <v>125</v>
      </c>
      <c r="D13" s="477">
        <f aca="true" t="shared" si="1" ref="D13:M13">SUM(D14:D15)</f>
        <v>0</v>
      </c>
      <c r="E13" s="228">
        <f t="shared" si="1"/>
        <v>0</v>
      </c>
      <c r="F13" s="228">
        <f t="shared" si="1"/>
        <v>0</v>
      </c>
      <c r="G13" s="228">
        <f>SUM(G14:G15)</f>
        <v>0</v>
      </c>
      <c r="H13" s="536"/>
      <c r="I13" s="405"/>
      <c r="J13" s="477">
        <f t="shared" si="1"/>
        <v>0</v>
      </c>
      <c r="K13" s="228">
        <f t="shared" si="1"/>
        <v>0</v>
      </c>
      <c r="L13" s="228">
        <f t="shared" si="1"/>
        <v>0</v>
      </c>
      <c r="M13" s="228">
        <f t="shared" si="1"/>
        <v>0</v>
      </c>
      <c r="N13" s="536"/>
      <c r="O13" s="405"/>
      <c r="P13" s="477"/>
      <c r="Q13" s="228"/>
      <c r="R13" s="228"/>
      <c r="S13" s="167"/>
    </row>
    <row r="14" spans="1:19" s="168" customFormat="1" ht="12" customHeight="1" hidden="1">
      <c r="A14" s="179"/>
      <c r="B14" s="180" t="s">
        <v>126</v>
      </c>
      <c r="C14" s="511" t="s">
        <v>127</v>
      </c>
      <c r="D14" s="480"/>
      <c r="E14" s="230"/>
      <c r="F14" s="230"/>
      <c r="G14" s="230"/>
      <c r="H14" s="538"/>
      <c r="I14" s="498"/>
      <c r="J14" s="480"/>
      <c r="K14" s="230"/>
      <c r="L14" s="230"/>
      <c r="M14" s="230"/>
      <c r="N14" s="538"/>
      <c r="O14" s="498"/>
      <c r="P14" s="480"/>
      <c r="Q14" s="230"/>
      <c r="R14" s="230"/>
      <c r="S14" s="182"/>
    </row>
    <row r="15" spans="1:19" s="168" customFormat="1" ht="12" customHeight="1" hidden="1" thickBot="1">
      <c r="A15" s="183"/>
      <c r="B15" s="184" t="s">
        <v>128</v>
      </c>
      <c r="C15" s="512" t="s">
        <v>129</v>
      </c>
      <c r="D15" s="481"/>
      <c r="E15" s="231"/>
      <c r="F15" s="231"/>
      <c r="G15" s="231"/>
      <c r="H15" s="539"/>
      <c r="I15" s="528"/>
      <c r="J15" s="481"/>
      <c r="K15" s="231"/>
      <c r="L15" s="231"/>
      <c r="M15" s="231"/>
      <c r="N15" s="539"/>
      <c r="O15" s="528"/>
      <c r="P15" s="481"/>
      <c r="Q15" s="231"/>
      <c r="R15" s="231"/>
      <c r="S15" s="186"/>
    </row>
    <row r="16" spans="1:19" s="168" customFormat="1" ht="12" customHeight="1" hidden="1" thickBot="1">
      <c r="A16" s="177" t="s">
        <v>12</v>
      </c>
      <c r="B16" s="165"/>
      <c r="C16" s="488" t="s">
        <v>130</v>
      </c>
      <c r="D16" s="482"/>
      <c r="E16" s="232"/>
      <c r="F16" s="232"/>
      <c r="G16" s="232"/>
      <c r="H16" s="540"/>
      <c r="I16" s="405"/>
      <c r="J16" s="482"/>
      <c r="K16" s="232"/>
      <c r="L16" s="232"/>
      <c r="M16" s="232"/>
      <c r="N16" s="540" t="s">
        <v>261</v>
      </c>
      <c r="O16" s="405"/>
      <c r="P16" s="482"/>
      <c r="Q16" s="232"/>
      <c r="R16" s="232"/>
      <c r="S16" s="187"/>
    </row>
    <row r="17" spans="1:19" s="168" customFormat="1" ht="12" customHeight="1" hidden="1" thickBot="1">
      <c r="A17" s="159" t="s">
        <v>13</v>
      </c>
      <c r="B17" s="188"/>
      <c r="C17" s="488" t="s">
        <v>131</v>
      </c>
      <c r="D17" s="477">
        <f aca="true" t="shared" si="2" ref="D17:M17">D7+D8+D13+D16</f>
        <v>0</v>
      </c>
      <c r="E17" s="228">
        <f t="shared" si="2"/>
        <v>0</v>
      </c>
      <c r="F17" s="228">
        <f t="shared" si="2"/>
        <v>0</v>
      </c>
      <c r="G17" s="228">
        <f t="shared" si="2"/>
        <v>0</v>
      </c>
      <c r="H17" s="536" t="s">
        <v>261</v>
      </c>
      <c r="I17" s="405"/>
      <c r="J17" s="477">
        <f t="shared" si="2"/>
        <v>0</v>
      </c>
      <c r="K17" s="228">
        <f t="shared" si="2"/>
        <v>0</v>
      </c>
      <c r="L17" s="228">
        <f t="shared" si="2"/>
        <v>0</v>
      </c>
      <c r="M17" s="228">
        <f t="shared" si="2"/>
        <v>0</v>
      </c>
      <c r="N17" s="536" t="s">
        <v>261</v>
      </c>
      <c r="O17" s="405"/>
      <c r="P17" s="477"/>
      <c r="Q17" s="228"/>
      <c r="R17" s="228"/>
      <c r="S17" s="167"/>
    </row>
    <row r="18" spans="1:19" s="174" customFormat="1" ht="12" customHeight="1" hidden="1" thickBot="1">
      <c r="A18" s="189" t="s">
        <v>14</v>
      </c>
      <c r="B18" s="190"/>
      <c r="C18" s="513" t="s">
        <v>132</v>
      </c>
      <c r="D18" s="483">
        <f aca="true" t="shared" si="3" ref="D18:M18">SUM(D19:D20)</f>
        <v>0</v>
      </c>
      <c r="E18" s="233">
        <f t="shared" si="3"/>
        <v>0</v>
      </c>
      <c r="F18" s="233">
        <f t="shared" si="3"/>
        <v>0</v>
      </c>
      <c r="G18" s="233">
        <f>SUM(G19:G20)</f>
        <v>0</v>
      </c>
      <c r="H18" s="541" t="s">
        <v>261</v>
      </c>
      <c r="I18" s="405"/>
      <c r="J18" s="483">
        <f t="shared" si="3"/>
        <v>0</v>
      </c>
      <c r="K18" s="233">
        <f t="shared" si="3"/>
        <v>0</v>
      </c>
      <c r="L18" s="233">
        <f t="shared" si="3"/>
        <v>0</v>
      </c>
      <c r="M18" s="233">
        <f t="shared" si="3"/>
        <v>0</v>
      </c>
      <c r="N18" s="541" t="s">
        <v>261</v>
      </c>
      <c r="O18" s="405"/>
      <c r="P18" s="477"/>
      <c r="Q18" s="228"/>
      <c r="R18" s="228"/>
      <c r="S18" s="167"/>
    </row>
    <row r="19" spans="1:19" s="174" customFormat="1" ht="15" customHeight="1" hidden="1">
      <c r="A19" s="169"/>
      <c r="B19" s="192" t="s">
        <v>133</v>
      </c>
      <c r="C19" s="511" t="s">
        <v>134</v>
      </c>
      <c r="D19" s="480"/>
      <c r="E19" s="230"/>
      <c r="F19" s="230"/>
      <c r="G19" s="230"/>
      <c r="H19" s="538"/>
      <c r="I19" s="498"/>
      <c r="J19" s="480"/>
      <c r="K19" s="230"/>
      <c r="L19" s="230"/>
      <c r="M19" s="230"/>
      <c r="N19" s="538" t="s">
        <v>261</v>
      </c>
      <c r="O19" s="498"/>
      <c r="P19" s="486"/>
      <c r="Q19" s="487"/>
      <c r="R19" s="487"/>
      <c r="S19" s="289"/>
    </row>
    <row r="20" spans="1:19" s="174" customFormat="1" ht="15" customHeight="1" hidden="1" thickBot="1">
      <c r="A20" s="193"/>
      <c r="B20" s="194" t="s">
        <v>135</v>
      </c>
      <c r="C20" s="514" t="s">
        <v>136</v>
      </c>
      <c r="D20" s="484"/>
      <c r="E20" s="234"/>
      <c r="F20" s="234"/>
      <c r="G20" s="234"/>
      <c r="H20" s="542"/>
      <c r="I20" s="528"/>
      <c r="J20" s="484"/>
      <c r="K20" s="234"/>
      <c r="L20" s="234"/>
      <c r="M20" s="234"/>
      <c r="N20" s="542"/>
      <c r="O20" s="528"/>
      <c r="P20" s="484"/>
      <c r="Q20" s="234"/>
      <c r="R20" s="234"/>
      <c r="S20" s="196"/>
    </row>
    <row r="21" spans="1:19" ht="13.5" hidden="1" thickBot="1">
      <c r="A21" s="197" t="s">
        <v>60</v>
      </c>
      <c r="B21" s="329"/>
      <c r="C21" s="492" t="s">
        <v>137</v>
      </c>
      <c r="D21" s="482"/>
      <c r="E21" s="232"/>
      <c r="F21" s="232"/>
      <c r="G21" s="232"/>
      <c r="H21" s="540"/>
      <c r="I21" s="405"/>
      <c r="J21" s="482"/>
      <c r="K21" s="232"/>
      <c r="L21" s="232"/>
      <c r="M21" s="232"/>
      <c r="N21" s="540"/>
      <c r="O21" s="405"/>
      <c r="P21" s="482"/>
      <c r="Q21" s="232"/>
      <c r="R21" s="232"/>
      <c r="S21" s="187"/>
    </row>
    <row r="22" spans="1:19" s="162" customFormat="1" ht="16.5" customHeight="1" hidden="1" thickBot="1">
      <c r="A22" s="197" t="s">
        <v>61</v>
      </c>
      <c r="B22" s="330"/>
      <c r="C22" s="515" t="s">
        <v>138</v>
      </c>
      <c r="D22" s="485">
        <f aca="true" t="shared" si="4" ref="D22:M22">D17+D21+D18</f>
        <v>0</v>
      </c>
      <c r="E22" s="235">
        <f t="shared" si="4"/>
        <v>0</v>
      </c>
      <c r="F22" s="235">
        <f t="shared" si="4"/>
        <v>0</v>
      </c>
      <c r="G22" s="235">
        <f t="shared" si="4"/>
        <v>0</v>
      </c>
      <c r="H22" s="543" t="s">
        <v>261</v>
      </c>
      <c r="I22" s="405"/>
      <c r="J22" s="485">
        <f t="shared" si="4"/>
        <v>0</v>
      </c>
      <c r="K22" s="235">
        <f t="shared" si="4"/>
        <v>0</v>
      </c>
      <c r="L22" s="235">
        <f t="shared" si="4"/>
        <v>0</v>
      </c>
      <c r="M22" s="235">
        <f t="shared" si="4"/>
        <v>0</v>
      </c>
      <c r="N22" s="543" t="s">
        <v>261</v>
      </c>
      <c r="O22" s="405"/>
      <c r="P22" s="485"/>
      <c r="Q22" s="235"/>
      <c r="R22" s="235"/>
      <c r="S22" s="220"/>
    </row>
    <row r="23" spans="1:19" s="206" customFormat="1" ht="12" customHeight="1" hidden="1">
      <c r="A23" s="203"/>
      <c r="B23" s="203"/>
      <c r="C23" s="204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</row>
    <row r="24" spans="1:18" ht="12" customHeight="1" hidden="1" thickBot="1">
      <c r="A24" s="207"/>
      <c r="B24" s="208"/>
      <c r="C24" s="208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</row>
    <row r="25" spans="1:19" ht="12" customHeight="1" hidden="1" thickBot="1">
      <c r="A25" s="210"/>
      <c r="B25" s="211"/>
      <c r="C25" s="212" t="s">
        <v>139</v>
      </c>
      <c r="D25" s="226"/>
      <c r="E25" s="226"/>
      <c r="F25" s="226"/>
      <c r="G25" s="226"/>
      <c r="H25" s="226"/>
      <c r="I25" s="226"/>
      <c r="J25" s="235"/>
      <c r="K25" s="235"/>
      <c r="L25" s="226"/>
      <c r="M25" s="226"/>
      <c r="N25" s="226"/>
      <c r="O25" s="226"/>
      <c r="P25" s="202"/>
      <c r="Q25" s="202"/>
      <c r="R25" s="202"/>
      <c r="S25" s="202"/>
    </row>
    <row r="26" spans="1:19" ht="12" customHeight="1" hidden="1" thickBot="1">
      <c r="A26" s="177" t="s">
        <v>28</v>
      </c>
      <c r="B26" s="213"/>
      <c r="C26" s="488" t="s">
        <v>140</v>
      </c>
      <c r="D26" s="477">
        <f aca="true" t="shared" si="5" ref="D26:M26">SUM(D27:D31)</f>
        <v>0</v>
      </c>
      <c r="E26" s="228">
        <f t="shared" si="5"/>
        <v>0</v>
      </c>
      <c r="F26" s="228">
        <f t="shared" si="5"/>
        <v>0</v>
      </c>
      <c r="G26" s="228">
        <f>SUM(G27:G31)</f>
        <v>0</v>
      </c>
      <c r="H26" s="544" t="s">
        <v>261</v>
      </c>
      <c r="I26" s="473"/>
      <c r="J26" s="477">
        <f t="shared" si="5"/>
        <v>0</v>
      </c>
      <c r="K26" s="228">
        <f t="shared" si="5"/>
        <v>0</v>
      </c>
      <c r="L26" s="228">
        <f t="shared" si="5"/>
        <v>0</v>
      </c>
      <c r="M26" s="228">
        <f t="shared" si="5"/>
        <v>0</v>
      </c>
      <c r="N26" s="544" t="s">
        <v>261</v>
      </c>
      <c r="O26" s="473"/>
      <c r="P26" s="529"/>
      <c r="Q26" s="471"/>
      <c r="R26" s="167"/>
      <c r="S26" s="167"/>
    </row>
    <row r="27" spans="1:19" ht="12" customHeight="1" hidden="1">
      <c r="A27" s="214"/>
      <c r="B27" s="215" t="s">
        <v>114</v>
      </c>
      <c r="C27" s="489" t="s">
        <v>141</v>
      </c>
      <c r="D27" s="495"/>
      <c r="E27" s="236"/>
      <c r="F27" s="236"/>
      <c r="G27" s="236"/>
      <c r="H27" s="545"/>
      <c r="I27" s="474"/>
      <c r="J27" s="495"/>
      <c r="K27" s="236"/>
      <c r="L27" s="236"/>
      <c r="M27" s="236"/>
      <c r="N27" s="545"/>
      <c r="O27" s="474"/>
      <c r="P27" s="530"/>
      <c r="Q27" s="502"/>
      <c r="R27" s="173"/>
      <c r="S27" s="173"/>
    </row>
    <row r="28" spans="1:19" ht="12" customHeight="1" hidden="1">
      <c r="A28" s="216"/>
      <c r="B28" s="217" t="s">
        <v>115</v>
      </c>
      <c r="C28" s="490" t="s">
        <v>52</v>
      </c>
      <c r="D28" s="496"/>
      <c r="E28" s="237"/>
      <c r="F28" s="237"/>
      <c r="G28" s="237"/>
      <c r="H28" s="546"/>
      <c r="I28" s="518"/>
      <c r="J28" s="496"/>
      <c r="K28" s="237"/>
      <c r="L28" s="237"/>
      <c r="M28" s="237"/>
      <c r="N28" s="546"/>
      <c r="O28" s="518"/>
      <c r="P28" s="530"/>
      <c r="Q28" s="502"/>
      <c r="R28" s="173"/>
      <c r="S28" s="173"/>
    </row>
    <row r="29" spans="1:19" ht="12" customHeight="1" hidden="1">
      <c r="A29" s="216"/>
      <c r="B29" s="217" t="s">
        <v>116</v>
      </c>
      <c r="C29" s="490" t="s">
        <v>142</v>
      </c>
      <c r="D29" s="496"/>
      <c r="E29" s="237"/>
      <c r="F29" s="237"/>
      <c r="G29" s="237"/>
      <c r="H29" s="546"/>
      <c r="I29" s="518"/>
      <c r="J29" s="496"/>
      <c r="K29" s="237"/>
      <c r="L29" s="237"/>
      <c r="M29" s="237"/>
      <c r="N29" s="546"/>
      <c r="O29" s="518"/>
      <c r="P29" s="530"/>
      <c r="Q29" s="502"/>
      <c r="R29" s="173"/>
      <c r="S29" s="173"/>
    </row>
    <row r="30" spans="1:19" s="206" customFormat="1" ht="12" customHeight="1" hidden="1">
      <c r="A30" s="216"/>
      <c r="B30" s="217" t="s">
        <v>117</v>
      </c>
      <c r="C30" s="490" t="s">
        <v>84</v>
      </c>
      <c r="D30" s="496"/>
      <c r="E30" s="237"/>
      <c r="F30" s="237"/>
      <c r="G30" s="237"/>
      <c r="H30" s="546"/>
      <c r="I30" s="519"/>
      <c r="J30" s="496"/>
      <c r="K30" s="237"/>
      <c r="L30" s="237"/>
      <c r="M30" s="237"/>
      <c r="N30" s="546"/>
      <c r="O30" s="519"/>
      <c r="P30" s="530"/>
      <c r="Q30" s="502"/>
      <c r="R30" s="173"/>
      <c r="S30" s="173"/>
    </row>
    <row r="31" spans="1:19" ht="12" customHeight="1" hidden="1" thickBot="1">
      <c r="A31" s="216"/>
      <c r="B31" s="217" t="s">
        <v>51</v>
      </c>
      <c r="C31" s="490" t="s">
        <v>86</v>
      </c>
      <c r="D31" s="496"/>
      <c r="E31" s="237"/>
      <c r="F31" s="237"/>
      <c r="G31" s="237"/>
      <c r="H31" s="546"/>
      <c r="I31" s="520"/>
      <c r="J31" s="496"/>
      <c r="K31" s="237"/>
      <c r="L31" s="237"/>
      <c r="M31" s="237"/>
      <c r="N31" s="546"/>
      <c r="O31" s="520"/>
      <c r="P31" s="531"/>
      <c r="Q31" s="503"/>
      <c r="R31" s="218"/>
      <c r="S31" s="218"/>
    </row>
    <row r="32" spans="1:19" ht="12" customHeight="1" hidden="1" thickBot="1">
      <c r="A32" s="177" t="s">
        <v>29</v>
      </c>
      <c r="B32" s="213"/>
      <c r="C32" s="488" t="s">
        <v>143</v>
      </c>
      <c r="D32" s="477">
        <f>SUM(D33:D36)</f>
        <v>0</v>
      </c>
      <c r="E32" s="228">
        <f>SUM(E33:E36)</f>
        <v>0</v>
      </c>
      <c r="F32" s="228">
        <f>SUM(F33:F36)</f>
        <v>0</v>
      </c>
      <c r="G32" s="228">
        <f>SUM(G33:G36)</f>
        <v>0</v>
      </c>
      <c r="H32" s="544"/>
      <c r="I32" s="475"/>
      <c r="J32" s="477"/>
      <c r="K32" s="228"/>
      <c r="L32" s="228">
        <f>SUM(L33:L36)</f>
        <v>0</v>
      </c>
      <c r="M32" s="228">
        <f>SUM(M33:M36)</f>
        <v>0</v>
      </c>
      <c r="N32" s="544"/>
      <c r="O32" s="475"/>
      <c r="P32" s="529"/>
      <c r="Q32" s="471"/>
      <c r="R32" s="167"/>
      <c r="S32" s="167"/>
    </row>
    <row r="33" spans="1:19" ht="12" customHeight="1" hidden="1">
      <c r="A33" s="214"/>
      <c r="B33" s="215" t="s">
        <v>144</v>
      </c>
      <c r="C33" s="489" t="s">
        <v>96</v>
      </c>
      <c r="D33" s="495"/>
      <c r="E33" s="236"/>
      <c r="F33" s="236"/>
      <c r="G33" s="236"/>
      <c r="H33" s="545"/>
      <c r="I33" s="519"/>
      <c r="J33" s="495"/>
      <c r="K33" s="236"/>
      <c r="L33" s="236"/>
      <c r="M33" s="236"/>
      <c r="N33" s="545"/>
      <c r="O33" s="519"/>
      <c r="P33" s="530"/>
      <c r="Q33" s="502"/>
      <c r="R33" s="173"/>
      <c r="S33" s="173"/>
    </row>
    <row r="34" spans="1:19" ht="12" customHeight="1" hidden="1">
      <c r="A34" s="216"/>
      <c r="B34" s="217" t="s">
        <v>145</v>
      </c>
      <c r="C34" s="490" t="s">
        <v>97</v>
      </c>
      <c r="D34" s="496">
        <v>0</v>
      </c>
      <c r="E34" s="237">
        <v>0</v>
      </c>
      <c r="F34" s="237">
        <v>0</v>
      </c>
      <c r="G34" s="237">
        <v>0</v>
      </c>
      <c r="H34" s="546"/>
      <c r="I34" s="520"/>
      <c r="J34" s="496"/>
      <c r="K34" s="237"/>
      <c r="L34" s="237">
        <v>0</v>
      </c>
      <c r="M34" s="237">
        <v>0</v>
      </c>
      <c r="N34" s="546"/>
      <c r="O34" s="520"/>
      <c r="P34" s="531"/>
      <c r="Q34" s="503"/>
      <c r="R34" s="218"/>
      <c r="S34" s="218"/>
    </row>
    <row r="35" spans="1:19" ht="15" customHeight="1" hidden="1">
      <c r="A35" s="216"/>
      <c r="B35" s="217" t="s">
        <v>146</v>
      </c>
      <c r="C35" s="490" t="s">
        <v>147</v>
      </c>
      <c r="D35" s="496"/>
      <c r="E35" s="237"/>
      <c r="F35" s="237"/>
      <c r="G35" s="237"/>
      <c r="H35" s="546"/>
      <c r="I35" s="520"/>
      <c r="J35" s="496"/>
      <c r="K35" s="237"/>
      <c r="L35" s="237"/>
      <c r="M35" s="237"/>
      <c r="N35" s="546"/>
      <c r="O35" s="520"/>
      <c r="P35" s="531"/>
      <c r="Q35" s="503"/>
      <c r="R35" s="218"/>
      <c r="S35" s="218"/>
    </row>
    <row r="36" spans="1:19" ht="13.5" hidden="1" thickBot="1">
      <c r="A36" s="216"/>
      <c r="B36" s="217" t="s">
        <v>148</v>
      </c>
      <c r="C36" s="490" t="s">
        <v>149</v>
      </c>
      <c r="D36" s="496"/>
      <c r="E36" s="237"/>
      <c r="F36" s="237"/>
      <c r="G36" s="237"/>
      <c r="H36" s="546"/>
      <c r="I36" s="520"/>
      <c r="J36" s="496"/>
      <c r="K36" s="237"/>
      <c r="L36" s="237"/>
      <c r="M36" s="237"/>
      <c r="N36" s="546"/>
      <c r="O36" s="520"/>
      <c r="P36" s="531"/>
      <c r="Q36" s="503"/>
      <c r="R36" s="218"/>
      <c r="S36" s="218"/>
    </row>
    <row r="37" spans="1:19" ht="15" customHeight="1" hidden="1" thickBot="1">
      <c r="A37" s="177" t="s">
        <v>10</v>
      </c>
      <c r="B37" s="213"/>
      <c r="C37" s="491" t="s">
        <v>245</v>
      </c>
      <c r="D37" s="482"/>
      <c r="E37" s="232"/>
      <c r="F37" s="232"/>
      <c r="G37" s="232"/>
      <c r="H37" s="547" t="s">
        <v>261</v>
      </c>
      <c r="I37" s="473"/>
      <c r="J37" s="482"/>
      <c r="K37" s="232"/>
      <c r="L37" s="232"/>
      <c r="M37" s="232"/>
      <c r="N37" s="547" t="s">
        <v>261</v>
      </c>
      <c r="O37" s="473"/>
      <c r="P37" s="532"/>
      <c r="Q37" s="472"/>
      <c r="R37" s="187"/>
      <c r="S37" s="187"/>
    </row>
    <row r="38" spans="1:19" ht="14.25" customHeight="1" hidden="1" thickBot="1">
      <c r="A38" s="197" t="s">
        <v>11</v>
      </c>
      <c r="B38" s="329"/>
      <c r="C38" s="492" t="s">
        <v>151</v>
      </c>
      <c r="D38" s="482"/>
      <c r="E38" s="232"/>
      <c r="F38" s="232"/>
      <c r="G38" s="232"/>
      <c r="H38" s="547"/>
      <c r="I38" s="473"/>
      <c r="J38" s="482"/>
      <c r="K38" s="232"/>
      <c r="L38" s="232"/>
      <c r="M38" s="232"/>
      <c r="N38" s="547"/>
      <c r="O38" s="473"/>
      <c r="P38" s="532"/>
      <c r="Q38" s="472"/>
      <c r="R38" s="187"/>
      <c r="S38" s="187"/>
    </row>
    <row r="39" spans="1:19" ht="13.5" hidden="1" thickBot="1">
      <c r="A39" s="177" t="s">
        <v>12</v>
      </c>
      <c r="B39" s="219"/>
      <c r="C39" s="493" t="s">
        <v>152</v>
      </c>
      <c r="D39" s="485">
        <f aca="true" t="shared" si="6" ref="D39:M39">D26+D32+D37+D38</f>
        <v>0</v>
      </c>
      <c r="E39" s="235">
        <f t="shared" si="6"/>
        <v>0</v>
      </c>
      <c r="F39" s="235">
        <f t="shared" si="6"/>
        <v>0</v>
      </c>
      <c r="G39" s="235">
        <f t="shared" si="6"/>
        <v>0</v>
      </c>
      <c r="H39" s="548" t="s">
        <v>261</v>
      </c>
      <c r="I39" s="473"/>
      <c r="J39" s="485">
        <f t="shared" si="6"/>
        <v>0</v>
      </c>
      <c r="K39" s="235">
        <f t="shared" si="6"/>
        <v>0</v>
      </c>
      <c r="L39" s="235">
        <f t="shared" si="6"/>
        <v>0</v>
      </c>
      <c r="M39" s="235">
        <f t="shared" si="6"/>
        <v>0</v>
      </c>
      <c r="N39" s="548" t="s">
        <v>261</v>
      </c>
      <c r="O39" s="473"/>
      <c r="P39" s="533"/>
      <c r="Q39" s="202"/>
      <c r="R39" s="220"/>
      <c r="S39" s="220"/>
    </row>
    <row r="40" spans="1:19" ht="13.5" hidden="1" thickBot="1">
      <c r="A40" s="331"/>
      <c r="B40" s="332"/>
      <c r="C40" s="332"/>
      <c r="D40" s="524"/>
      <c r="E40" s="525"/>
      <c r="F40" s="525"/>
      <c r="G40" s="525"/>
      <c r="H40" s="549"/>
      <c r="I40" s="333"/>
      <c r="J40" s="524"/>
      <c r="K40" s="525"/>
      <c r="L40" s="525"/>
      <c r="M40" s="525"/>
      <c r="N40" s="549"/>
      <c r="O40" s="333"/>
      <c r="P40" s="534"/>
      <c r="Q40" s="333"/>
      <c r="R40" s="333"/>
      <c r="S40" s="333"/>
    </row>
    <row r="41" spans="1:19" ht="13.5" hidden="1" thickBot="1">
      <c r="A41" s="223" t="s">
        <v>153</v>
      </c>
      <c r="B41" s="224"/>
      <c r="C41" s="494"/>
      <c r="D41" s="508"/>
      <c r="E41" s="240"/>
      <c r="F41" s="240"/>
      <c r="G41" s="240"/>
      <c r="H41" s="550"/>
      <c r="I41" s="473"/>
      <c r="J41" s="508"/>
      <c r="K41" s="240"/>
      <c r="L41" s="240"/>
      <c r="M41" s="240"/>
      <c r="N41" s="550"/>
      <c r="O41" s="473"/>
      <c r="P41" s="535"/>
      <c r="Q41" s="239"/>
      <c r="R41" s="239"/>
      <c r="S41" s="239"/>
    </row>
    <row r="42" spans="1:19" ht="13.5" hidden="1" thickBot="1">
      <c r="A42" s="223" t="s">
        <v>154</v>
      </c>
      <c r="B42" s="224"/>
      <c r="C42" s="494"/>
      <c r="D42" s="508"/>
      <c r="E42" s="240"/>
      <c r="F42" s="240"/>
      <c r="G42" s="240"/>
      <c r="H42" s="550"/>
      <c r="I42" s="473"/>
      <c r="J42" s="508"/>
      <c r="K42" s="240"/>
      <c r="L42" s="240"/>
      <c r="M42" s="240"/>
      <c r="N42" s="550"/>
      <c r="O42" s="473"/>
      <c r="P42" s="535"/>
      <c r="Q42" s="239"/>
      <c r="R42" s="239"/>
      <c r="S42" s="239"/>
    </row>
    <row r="43" ht="12.75" hidden="1"/>
    <row r="44" spans="1:9" ht="12.75" hidden="1">
      <c r="A44" s="1230" t="s">
        <v>155</v>
      </c>
      <c r="B44" s="1230"/>
      <c r="C44" s="1230"/>
      <c r="D44" s="1230"/>
      <c r="E44" s="313"/>
      <c r="F44" s="313"/>
      <c r="G44" s="313"/>
      <c r="H44" s="313"/>
      <c r="I44" s="313"/>
    </row>
    <row r="45" spans="1:9" ht="12.75" hidden="1">
      <c r="A45" s="1230"/>
      <c r="B45" s="1230"/>
      <c r="C45" s="1230"/>
      <c r="E45" s="335"/>
      <c r="F45" s="335"/>
      <c r="G45" s="335"/>
      <c r="H45" s="335"/>
      <c r="I45" s="335"/>
    </row>
    <row r="46" spans="4:9" ht="12.75" hidden="1">
      <c r="D46" s="335">
        <v>0</v>
      </c>
      <c r="E46" s="335"/>
      <c r="F46" s="335"/>
      <c r="G46" s="335"/>
      <c r="H46" s="335"/>
      <c r="I46" s="335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zoomScale="85" zoomScaleNormal="85" workbookViewId="0" topLeftCell="A8">
      <selection activeCell="A35" sqref="A35"/>
    </sheetView>
  </sheetViews>
  <sheetFormatPr defaultColWidth="9.140625" defaultRowHeight="12.75"/>
  <cols>
    <col min="1" max="1" width="47.8515625" style="13" bestFit="1" customWidth="1"/>
    <col min="2" max="2" width="19.8515625" style="13" customWidth="1"/>
    <col min="3" max="3" width="18.57421875" style="13" hidden="1" customWidth="1"/>
    <col min="4" max="4" width="20.57421875" style="13" hidden="1" customWidth="1"/>
    <col min="5" max="5" width="19.57421875" style="13" hidden="1" customWidth="1"/>
    <col min="6" max="6" width="19.421875" style="13" hidden="1" customWidth="1"/>
    <col min="7" max="7" width="18.421875" style="13" hidden="1" customWidth="1"/>
    <col min="8" max="8" width="43.57421875" style="13" bestFit="1" customWidth="1"/>
    <col min="9" max="9" width="21.8515625" style="13" customWidth="1"/>
    <col min="10" max="10" width="18.28125" style="13" hidden="1" customWidth="1"/>
    <col min="11" max="11" width="18.421875" style="13" hidden="1" customWidth="1"/>
    <col min="12" max="12" width="19.28125" style="13" hidden="1" customWidth="1"/>
    <col min="13" max="13" width="18.421875" style="13" hidden="1" customWidth="1"/>
    <col min="14" max="14" width="19.00390625" style="13" hidden="1" customWidth="1"/>
    <col min="15" max="15" width="13.28125" style="13" customWidth="1"/>
    <col min="16" max="16384" width="9.140625" style="13" customWidth="1"/>
  </cols>
  <sheetData>
    <row r="1" spans="8:9" ht="12.75">
      <c r="H1" s="1219" t="s">
        <v>25</v>
      </c>
      <c r="I1" s="1219"/>
    </row>
    <row r="2" spans="1:9" ht="19.5">
      <c r="A2" s="1220" t="s">
        <v>20</v>
      </c>
      <c r="B2" s="1220"/>
      <c r="C2" s="1220"/>
      <c r="D2" s="1220"/>
      <c r="E2" s="1220"/>
      <c r="F2" s="1220"/>
      <c r="G2" s="1220"/>
      <c r="H2" s="1220"/>
      <c r="I2" s="1220"/>
    </row>
    <row r="3" spans="1:9" ht="11.25" customHeight="1">
      <c r="A3" s="70"/>
      <c r="B3" s="70"/>
      <c r="C3" s="70"/>
      <c r="D3" s="70"/>
      <c r="E3" s="70"/>
      <c r="F3" s="70"/>
      <c r="G3" s="70"/>
      <c r="H3" s="70"/>
      <c r="I3" s="69" t="s">
        <v>536</v>
      </c>
    </row>
    <row r="4" spans="1:9" ht="17.25" customHeight="1" thickBot="1">
      <c r="A4" s="1221" t="s">
        <v>204</v>
      </c>
      <c r="B4" s="1222"/>
      <c r="C4" s="1222"/>
      <c r="D4" s="1222"/>
      <c r="E4" s="1222"/>
      <c r="F4" s="1222"/>
      <c r="G4" s="1222"/>
      <c r="H4" s="1221"/>
      <c r="I4" s="1222"/>
    </row>
    <row r="5" spans="1:14" ht="33" customHeight="1" thickBot="1">
      <c r="A5" s="343" t="s">
        <v>7</v>
      </c>
      <c r="B5" s="436" t="s">
        <v>239</v>
      </c>
      <c r="C5" s="437" t="s">
        <v>237</v>
      </c>
      <c r="D5" s="437" t="s">
        <v>240</v>
      </c>
      <c r="E5" s="437" t="s">
        <v>243</v>
      </c>
      <c r="F5" s="437" t="s">
        <v>259</v>
      </c>
      <c r="G5" s="438" t="s">
        <v>265</v>
      </c>
      <c r="H5" s="388" t="s">
        <v>8</v>
      </c>
      <c r="I5" s="436" t="s">
        <v>239</v>
      </c>
      <c r="J5" s="437" t="s">
        <v>237</v>
      </c>
      <c r="K5" s="437" t="s">
        <v>240</v>
      </c>
      <c r="L5" s="437" t="s">
        <v>243</v>
      </c>
      <c r="M5" s="437" t="s">
        <v>259</v>
      </c>
      <c r="N5" s="438" t="s">
        <v>265</v>
      </c>
    </row>
    <row r="6" spans="1:14" ht="12.75">
      <c r="A6" s="345" t="s">
        <v>346</v>
      </c>
      <c r="B6" s="439">
        <f>'3.sz.m Önk  bev.'!E7</f>
        <v>171760000</v>
      </c>
      <c r="C6" s="439">
        <f>'3.sz.m Önk  bev.'!F7</f>
        <v>0</v>
      </c>
      <c r="D6" s="439">
        <f>'3.sz.m Önk  bev.'!G7</f>
        <v>0</v>
      </c>
      <c r="E6" s="439">
        <f>'3.sz.m Önk  bev.'!H7</f>
        <v>0</v>
      </c>
      <c r="F6" s="439">
        <f>'3.sz.m Önk  bev.'!I7</f>
        <v>0</v>
      </c>
      <c r="G6" s="439">
        <f>'3.sz.m Önk  bev.'!J7</f>
        <v>0</v>
      </c>
      <c r="H6" s="423" t="s">
        <v>177</v>
      </c>
      <c r="I6" s="452">
        <f>'4.sz.m.ÖNK kiadás'!E7+'5.1 sz. m Köz Hiv'!D35+'5.2 sz. m ÁMK'!D38+'üres lap'!D27</f>
        <v>170503539</v>
      </c>
      <c r="J6" s="452">
        <f>'4.sz.m.ÖNK kiadás'!F7+'5.1 sz. m Köz Hiv'!E35+'5.2 sz. m ÁMK'!E38+'üres lap'!E27</f>
        <v>0</v>
      </c>
      <c r="K6" s="452">
        <f>'4.sz.m.ÖNK kiadás'!G7+'5.1 sz. m Köz Hiv'!F35+'5.2 sz. m ÁMK'!F38+'üres lap'!F27</f>
        <v>0</v>
      </c>
      <c r="L6" s="452">
        <f>'4.sz.m.ÖNK kiadás'!H7+'5.1 sz. m Köz Hiv'!G35+'5.2 sz. m ÁMK'!G38+'üres lap'!G27</f>
        <v>0</v>
      </c>
      <c r="M6" s="452">
        <f>'4.sz.m.ÖNK kiadás'!I7+'5.1 sz. m Köz Hiv'!H35+'5.2 sz. m ÁMK'!H38+'üres lap'!H27</f>
        <v>0</v>
      </c>
      <c r="N6" s="452">
        <f>'4.sz.m.ÖNK kiadás'!J7+'5.1 sz. m Köz Hiv'!I35+'5.2 sz. m ÁMK'!I38+'üres lap'!I27</f>
        <v>0</v>
      </c>
    </row>
    <row r="7" spans="1:14" ht="12.75">
      <c r="A7" s="346" t="s">
        <v>347</v>
      </c>
      <c r="B7" s="440">
        <f>'3.sz.m Önk  bev.'!E21+'5.1 sz. m Köz Hiv'!D9+'5.2 sz. m ÁMK'!D9</f>
        <v>52059053</v>
      </c>
      <c r="C7" s="440">
        <f>'3.sz.m Önk  bev.'!F21+'5.1 sz. m Köz Hiv'!E9+'5.2 sz. m ÁMK'!E9-8316000</f>
        <v>-8316000</v>
      </c>
      <c r="D7" s="440">
        <f>'3.sz.m Önk  bev.'!G21+'5.1 sz. m Köz Hiv'!F9+'5.2 sz. m ÁMK'!F9</f>
        <v>0</v>
      </c>
      <c r="E7" s="440">
        <f>'3.sz.m Önk  bev.'!H21+'5.1 sz. m Köz Hiv'!G9+'5.2 sz. m ÁMK'!G9</f>
        <v>0</v>
      </c>
      <c r="F7" s="440">
        <f>'3.sz.m Önk  bev.'!I21+'5.1 sz. m Köz Hiv'!H9+'5.2 sz. m ÁMK'!H9</f>
        <v>0</v>
      </c>
      <c r="G7" s="440">
        <f>'3.sz.m Önk  bev.'!J21+'5.1 sz. m Köz Hiv'!I9+'5.2 sz. m ÁMK'!I9</f>
        <v>0</v>
      </c>
      <c r="H7" s="424" t="s">
        <v>178</v>
      </c>
      <c r="I7" s="440">
        <f>'4.sz.m.ÖNK kiadás'!E8+'5.1 sz. m Köz Hiv'!D36+'5.2 sz. m ÁMK'!D39+'üres lap'!D28</f>
        <v>38651471</v>
      </c>
      <c r="J7" s="440">
        <f>'4.sz.m.ÖNK kiadás'!F8+'5.1 sz. m Köz Hiv'!E36+'5.2 sz. m ÁMK'!E39+'üres lap'!E28</f>
        <v>0</v>
      </c>
      <c r="K7" s="440">
        <f>'4.sz.m.ÖNK kiadás'!G8+'5.1 sz. m Köz Hiv'!F36+'5.2 sz. m ÁMK'!F39+'üres lap'!F28</f>
        <v>0</v>
      </c>
      <c r="L7" s="440">
        <f>'4.sz.m.ÖNK kiadás'!H8+'5.1 sz. m Köz Hiv'!G36+'5.2 sz. m ÁMK'!G39+'üres lap'!G28</f>
        <v>0</v>
      </c>
      <c r="M7" s="440">
        <f>'4.sz.m.ÖNK kiadás'!I8+'5.1 sz. m Köz Hiv'!H36+'5.2 sz. m ÁMK'!H39+'üres lap'!H28</f>
        <v>0</v>
      </c>
      <c r="N7" s="440">
        <f>'4.sz.m.ÖNK kiadás'!J8+'5.1 sz. m Köz Hiv'!I36+'5.2 sz. m ÁMK'!I39+'üres lap'!I28</f>
        <v>0</v>
      </c>
    </row>
    <row r="8" spans="1:14" ht="25.5">
      <c r="A8" s="346" t="s">
        <v>348</v>
      </c>
      <c r="B8" s="440">
        <f>'3.sz.m Önk  bev.'!E32+'5.1 sz. m Köz Hiv'!D15+'5.2 sz. m ÁMK'!D18</f>
        <v>255822270</v>
      </c>
      <c r="C8" s="440">
        <f>'3.sz.m Önk  bev.'!F32+'5.1 sz. m Köz Hiv'!E15+'5.2 sz. m ÁMK'!E18</f>
        <v>0</v>
      </c>
      <c r="D8" s="440">
        <f>'3.sz.m Önk  bev.'!G32+'5.1 sz. m Köz Hiv'!F15+'5.2 sz. m ÁMK'!F18</f>
        <v>0</v>
      </c>
      <c r="E8" s="440">
        <f>'3.sz.m Önk  bev.'!H32+'5.1 sz. m Köz Hiv'!G15+'5.2 sz. m ÁMK'!G18</f>
        <v>0</v>
      </c>
      <c r="F8" s="440">
        <f>'3.sz.m Önk  bev.'!I32+'5.1 sz. m Köz Hiv'!H15+'5.2 sz. m ÁMK'!H18</f>
        <v>0</v>
      </c>
      <c r="G8" s="440">
        <f>'3.sz.m Önk  bev.'!J32+'5.1 sz. m Köz Hiv'!I15+'5.2 sz. m ÁMK'!I18</f>
        <v>0</v>
      </c>
      <c r="H8" s="424" t="s">
        <v>179</v>
      </c>
      <c r="I8" s="440">
        <f>'4.sz.m.ÖNK kiadás'!E9+'5.1 sz. m Köz Hiv'!D37+'5.2 sz. m ÁMK'!D40+'üres lap'!D29</f>
        <v>127616672</v>
      </c>
      <c r="J8" s="440">
        <f>'4.sz.m.ÖNK kiadás'!F9+'5.1 sz. m Köz Hiv'!E37+'5.2 sz. m ÁMK'!E40+'üres lap'!E29</f>
        <v>0</v>
      </c>
      <c r="K8" s="440">
        <f>'4.sz.m.ÖNK kiadás'!G9+'5.1 sz. m Köz Hiv'!F37+'5.2 sz. m ÁMK'!F40+'üres lap'!F29</f>
        <v>0</v>
      </c>
      <c r="L8" s="440">
        <f>'4.sz.m.ÖNK kiadás'!H9+'5.1 sz. m Köz Hiv'!G37+'5.2 sz. m ÁMK'!G40+'üres lap'!G29</f>
        <v>0</v>
      </c>
      <c r="M8" s="440">
        <f>'4.sz.m.ÖNK kiadás'!I9+'5.1 sz. m Köz Hiv'!H37+'5.2 sz. m ÁMK'!H40+'üres lap'!H29</f>
        <v>0</v>
      </c>
      <c r="N8" s="440">
        <f>'4.sz.m.ÖNK kiadás'!J9+'5.1 sz. m Köz Hiv'!I37+'5.2 sz. m ÁMK'!I40+'üres lap'!I29</f>
        <v>0</v>
      </c>
    </row>
    <row r="9" spans="1:14" ht="12.75">
      <c r="A9" s="346" t="s">
        <v>349</v>
      </c>
      <c r="B9" s="440">
        <f>'3.sz.m Önk  bev.'!E50+'5.1 sz. m Köz Hiv'!D21+'5.2 sz. m ÁMK'!D24</f>
        <v>0</v>
      </c>
      <c r="C9" s="440">
        <f>'3.sz.m Önk  bev.'!F50+'5.1 sz. m Köz Hiv'!E21+'5.2 sz. m ÁMK'!E24</f>
        <v>0</v>
      </c>
      <c r="D9" s="440">
        <f>'3.sz.m Önk  bev.'!G50+'5.1 sz. m Köz Hiv'!F21+'5.2 sz. m ÁMK'!F24</f>
        <v>0</v>
      </c>
      <c r="E9" s="440">
        <f>'3.sz.m Önk  bev.'!H50+'5.1 sz. m Köz Hiv'!G21+'5.2 sz. m ÁMK'!G24</f>
        <v>0</v>
      </c>
      <c r="F9" s="440">
        <f>'3.sz.m Önk  bev.'!I50+'5.1 sz. m Köz Hiv'!H21+'5.2 sz. m ÁMK'!H24</f>
        <v>0</v>
      </c>
      <c r="G9" s="440">
        <f>'3.sz.m Önk  bev.'!J50+'5.1 sz. m Köz Hiv'!I21+'5.2 sz. m ÁMK'!I24</f>
        <v>0</v>
      </c>
      <c r="H9" s="424" t="s">
        <v>180</v>
      </c>
      <c r="I9" s="453">
        <f>'4.sz.m.ÖNK kiadás'!E10+'5.1 sz. m Köz Hiv'!D38+'5.2 sz. m ÁMK'!D41+'üres lap'!D30</f>
        <v>3025952</v>
      </c>
      <c r="J9" s="453">
        <f>'4.sz.m.ÖNK kiadás'!F10+'5.1 sz. m Köz Hiv'!E38+'5.2 sz. m ÁMK'!E41+'üres lap'!E30</f>
        <v>0</v>
      </c>
      <c r="K9" s="453">
        <f>'4.sz.m.ÖNK kiadás'!G10+'5.1 sz. m Köz Hiv'!F38+'5.2 sz. m ÁMK'!F41+'üres lap'!F30</f>
        <v>0</v>
      </c>
      <c r="L9" s="453">
        <f>'4.sz.m.ÖNK kiadás'!H10+'5.1 sz. m Köz Hiv'!G38+'5.2 sz. m ÁMK'!G41+'üres lap'!G30</f>
        <v>0</v>
      </c>
      <c r="M9" s="453">
        <f>'4.sz.m.ÖNK kiadás'!I10+'5.1 sz. m Köz Hiv'!H38+'5.2 sz. m ÁMK'!H41+'üres lap'!H30</f>
        <v>0</v>
      </c>
      <c r="N9" s="453">
        <f>'4.sz.m.ÖNK kiadás'!J10+'5.1 sz. m Köz Hiv'!I38+'5.2 sz. m ÁMK'!I41+'üres lap'!I30</f>
        <v>0</v>
      </c>
    </row>
    <row r="10" spans="1:15" ht="12.75">
      <c r="A10" s="346"/>
      <c r="B10" s="440"/>
      <c r="C10" s="440"/>
      <c r="D10" s="440"/>
      <c r="E10" s="440"/>
      <c r="F10" s="440"/>
      <c r="G10" s="440"/>
      <c r="H10" s="425" t="s">
        <v>181</v>
      </c>
      <c r="I10" s="440">
        <f>'4.sz.m.ÖNK kiadás'!E11+'5.1 sz. m Köz Hiv'!D39+'5.2 sz. m ÁMK'!D42+'üres lap'!D31</f>
        <v>131028545</v>
      </c>
      <c r="J10" s="440">
        <f>'4.sz.m.ÖNK kiadás'!F11+'5.1 sz. m Köz Hiv'!E39+'5.2 sz. m ÁMK'!E42+'üres lap'!E31</f>
        <v>0</v>
      </c>
      <c r="K10" s="440">
        <f>'4.sz.m.ÖNK kiadás'!G11+'5.1 sz. m Köz Hiv'!F39+'5.2 sz. m ÁMK'!F42+'üres lap'!F31</f>
        <v>0</v>
      </c>
      <c r="L10" s="440">
        <f>'4.sz.m.ÖNK kiadás'!H11+'5.1 sz. m Köz Hiv'!G39+'5.2 sz. m ÁMK'!G42+'üres lap'!G31</f>
        <v>0</v>
      </c>
      <c r="M10" s="440">
        <f>'4.sz.m.ÖNK kiadás'!I11+'5.1 sz. m Köz Hiv'!H39+'5.2 sz. m ÁMK'!H42+'üres lap'!H31</f>
        <v>0</v>
      </c>
      <c r="N10" s="440">
        <f>'4.sz.m.ÖNK kiadás'!J11+'5.1 sz. m Köz Hiv'!I39+'5.2 sz. m ÁMK'!I42+'üres lap'!I31</f>
        <v>0</v>
      </c>
      <c r="O10" s="31"/>
    </row>
    <row r="11" spans="1:14" ht="12.75">
      <c r="A11" s="346"/>
      <c r="B11" s="440"/>
      <c r="C11" s="440"/>
      <c r="D11" s="440"/>
      <c r="E11" s="440"/>
      <c r="F11" s="440"/>
      <c r="G11" s="440"/>
      <c r="H11" s="424" t="s">
        <v>182</v>
      </c>
      <c r="I11" s="453">
        <f>'4.sz.m.ÖNK kiadás'!E25</f>
        <v>77908803</v>
      </c>
      <c r="J11" s="453">
        <f>'4.sz.m.ÖNK kiadás'!F25</f>
        <v>0</v>
      </c>
      <c r="K11" s="453">
        <f>'4.sz.m.ÖNK kiadás'!G25</f>
        <v>0</v>
      </c>
      <c r="L11" s="453">
        <f>'4.sz.m.ÖNK kiadás'!H25</f>
        <v>0</v>
      </c>
      <c r="M11" s="453">
        <f>'4.sz.m.ÖNK kiadás'!I25</f>
        <v>0</v>
      </c>
      <c r="N11" s="453">
        <f>'4.sz.m.ÖNK kiadás'!J25</f>
        <v>0</v>
      </c>
    </row>
    <row r="12" spans="1:14" ht="12.75" hidden="1">
      <c r="A12" s="347"/>
      <c r="B12" s="441"/>
      <c r="C12" s="441"/>
      <c r="D12" s="441"/>
      <c r="E12" s="441"/>
      <c r="F12" s="441"/>
      <c r="G12" s="441"/>
      <c r="H12" s="426"/>
      <c r="I12" s="441"/>
      <c r="J12" s="441"/>
      <c r="K12" s="441"/>
      <c r="L12" s="441"/>
      <c r="M12" s="441"/>
      <c r="N12" s="441"/>
    </row>
    <row r="13" spans="1:14" ht="16.5" customHeight="1" hidden="1" thickBot="1">
      <c r="A13" s="348"/>
      <c r="B13" s="442"/>
      <c r="C13" s="442"/>
      <c r="D13" s="442"/>
      <c r="E13" s="442"/>
      <c r="F13" s="442"/>
      <c r="G13" s="442"/>
      <c r="H13" s="427"/>
      <c r="I13" s="442"/>
      <c r="J13" s="442"/>
      <c r="K13" s="442"/>
      <c r="L13" s="442"/>
      <c r="M13" s="442"/>
      <c r="N13" s="442"/>
    </row>
    <row r="14" spans="1:14" ht="24" customHeight="1" thickBot="1">
      <c r="A14" s="349" t="s">
        <v>184</v>
      </c>
      <c r="B14" s="443">
        <f aca="true" t="shared" si="0" ref="B14:G14">SUM(B6:B9)</f>
        <v>479641323</v>
      </c>
      <c r="C14" s="443">
        <f t="shared" si="0"/>
        <v>-8316000</v>
      </c>
      <c r="D14" s="443">
        <f t="shared" si="0"/>
        <v>0</v>
      </c>
      <c r="E14" s="443">
        <f t="shared" si="0"/>
        <v>0</v>
      </c>
      <c r="F14" s="443">
        <f t="shared" si="0"/>
        <v>0</v>
      </c>
      <c r="G14" s="443">
        <f t="shared" si="0"/>
        <v>0</v>
      </c>
      <c r="H14" s="639" t="s">
        <v>185</v>
      </c>
      <c r="I14" s="443">
        <f aca="true" t="shared" si="1" ref="I14:N14">SUM(I6:I13)</f>
        <v>548734982</v>
      </c>
      <c r="J14" s="443">
        <f t="shared" si="1"/>
        <v>0</v>
      </c>
      <c r="K14" s="443">
        <f t="shared" si="1"/>
        <v>0</v>
      </c>
      <c r="L14" s="443">
        <f t="shared" si="1"/>
        <v>0</v>
      </c>
      <c r="M14" s="443">
        <f t="shared" si="1"/>
        <v>0</v>
      </c>
      <c r="N14" s="443">
        <f t="shared" si="1"/>
        <v>0</v>
      </c>
    </row>
    <row r="15" spans="1:14" ht="18.75" customHeight="1">
      <c r="A15" s="350" t="s">
        <v>553</v>
      </c>
      <c r="B15" s="344">
        <f>'3.sz.m Önk  bev.'!E59+'5.1 sz. m Köz Hiv'!D26+'5.2 sz. m ÁMK'!D29-B27</f>
        <v>77946078</v>
      </c>
      <c r="C15" s="344">
        <f>'3.sz.m Önk  bev.'!F59+'5.1 sz. m Köz Hiv'!E26+'5.2 sz. m ÁMK'!E29-10090000</f>
        <v>-10090000</v>
      </c>
      <c r="D15" s="344">
        <f>'3.sz.m Önk  bev.'!G59+'5.1 sz. m Köz Hiv'!F26+'5.2 sz. m ÁMK'!F29-10090000-8316000-2061005</f>
        <v>-20467005</v>
      </c>
      <c r="E15" s="344">
        <f>'3.sz.m Önk  bev.'!H59+'5.1 sz. m Köz Hiv'!G26+'5.2 sz. m ÁMK'!G29-10090000-8316000-2061005-36229733</f>
        <v>-56696738</v>
      </c>
      <c r="F15" s="344">
        <f>'3.sz.m Önk  bev.'!I59+'5.1 sz. m Köz Hiv'!H26+'5.2 sz. m ÁMK'!H29-10090000-8316000-2061005-36229733-672188</f>
        <v>-57368926</v>
      </c>
      <c r="G15" s="344">
        <f>'3.sz.m Önk  bev.'!J59+'5.1 sz. m Köz Hiv'!I26+'5.2 sz. m ÁMK'!I29-57351000</f>
        <v>-57351000</v>
      </c>
      <c r="H15" s="423" t="s">
        <v>561</v>
      </c>
      <c r="I15" s="439">
        <f>'4.sz.m.ÖNK kiadás'!E34</f>
        <v>29500000</v>
      </c>
      <c r="J15" s="439">
        <f>'4.sz.m.ÖNK kiadás'!F34</f>
        <v>0</v>
      </c>
      <c r="K15" s="439">
        <f>'4.sz.m.ÖNK kiadás'!G34</f>
        <v>0</v>
      </c>
      <c r="L15" s="439">
        <f>'4.sz.m.ÖNK kiadás'!H34</f>
        <v>0</v>
      </c>
      <c r="M15" s="439">
        <f>'4.sz.m.ÖNK kiadás'!I34</f>
        <v>0</v>
      </c>
      <c r="N15" s="439">
        <f>'4.sz.m.ÖNK kiadás'!J34</f>
        <v>0</v>
      </c>
    </row>
    <row r="16" spans="1:14" ht="18.75" customHeight="1">
      <c r="A16" s="350" t="s">
        <v>656</v>
      </c>
      <c r="B16" s="1151">
        <f>'3.sz.m Önk  bev.'!E58</f>
        <v>28770000</v>
      </c>
      <c r="C16" s="1149"/>
      <c r="D16" s="1149"/>
      <c r="E16" s="1149"/>
      <c r="F16" s="1149"/>
      <c r="G16" s="1149"/>
      <c r="H16" s="426" t="s">
        <v>509</v>
      </c>
      <c r="I16" s="441">
        <f>'4.sz.m.ÖNK kiadás'!E36</f>
        <v>8122419</v>
      </c>
      <c r="J16" s="1150"/>
      <c r="K16" s="1150"/>
      <c r="L16" s="1150"/>
      <c r="M16" s="1150"/>
      <c r="N16" s="1150"/>
    </row>
    <row r="17" spans="1:14" ht="15" customHeight="1" thickBot="1">
      <c r="A17" s="351" t="s">
        <v>533</v>
      </c>
      <c r="B17" s="444"/>
      <c r="C17" s="444"/>
      <c r="D17" s="444"/>
      <c r="E17" s="444"/>
      <c r="F17" s="444"/>
      <c r="G17" s="444">
        <f>'3.sz.m Önk  bev.'!J58</f>
        <v>0</v>
      </c>
      <c r="H17" s="426"/>
      <c r="I17" s="441"/>
      <c r="J17" s="441">
        <f>'4.sz.m.ÖNK kiadás'!F36</f>
        <v>0</v>
      </c>
      <c r="K17" s="441">
        <f>'4.sz.m.ÖNK kiadás'!G36</f>
        <v>0</v>
      </c>
      <c r="L17" s="441">
        <f>'4.sz.m.ÖNK kiadás'!H36</f>
        <v>0</v>
      </c>
      <c r="M17" s="441">
        <f>'4.sz.m.ÖNK kiadás'!I36</f>
        <v>0</v>
      </c>
      <c r="N17" s="441">
        <f>'4.sz.m.ÖNK kiadás'!J36</f>
        <v>0</v>
      </c>
    </row>
    <row r="18" spans="1:14" ht="25.5" customHeight="1" thickBot="1">
      <c r="A18" s="352" t="s">
        <v>189</v>
      </c>
      <c r="B18" s="445">
        <f aca="true" t="shared" si="2" ref="B18:G18">SUM(B15:B17)</f>
        <v>106716078</v>
      </c>
      <c r="C18" s="445">
        <f t="shared" si="2"/>
        <v>-10090000</v>
      </c>
      <c r="D18" s="445">
        <f t="shared" si="2"/>
        <v>-20467005</v>
      </c>
      <c r="E18" s="445">
        <f t="shared" si="2"/>
        <v>-56696738</v>
      </c>
      <c r="F18" s="445">
        <f t="shared" si="2"/>
        <v>-57368926</v>
      </c>
      <c r="G18" s="445">
        <f t="shared" si="2"/>
        <v>-57351000</v>
      </c>
      <c r="H18" s="428" t="s">
        <v>196</v>
      </c>
      <c r="I18" s="445">
        <f aca="true" t="shared" si="3" ref="I18:N18">SUM(I15:I17)</f>
        <v>37622419</v>
      </c>
      <c r="J18" s="445">
        <f t="shared" si="3"/>
        <v>0</v>
      </c>
      <c r="K18" s="445">
        <f t="shared" si="3"/>
        <v>0</v>
      </c>
      <c r="L18" s="445">
        <f t="shared" si="3"/>
        <v>0</v>
      </c>
      <c r="M18" s="445">
        <f t="shared" si="3"/>
        <v>0</v>
      </c>
      <c r="N18" s="445">
        <f t="shared" si="3"/>
        <v>0</v>
      </c>
    </row>
    <row r="19" spans="1:14" ht="22.5" customHeight="1" thickBot="1">
      <c r="A19" s="353" t="s">
        <v>170</v>
      </c>
      <c r="B19" s="446">
        <f aca="true" t="shared" si="4" ref="B19:G19">B14+B18</f>
        <v>586357401</v>
      </c>
      <c r="C19" s="446">
        <f t="shared" si="4"/>
        <v>-18406000</v>
      </c>
      <c r="D19" s="446">
        <f t="shared" si="4"/>
        <v>-20467005</v>
      </c>
      <c r="E19" s="446">
        <f t="shared" si="4"/>
        <v>-56696738</v>
      </c>
      <c r="F19" s="446">
        <f t="shared" si="4"/>
        <v>-57368926</v>
      </c>
      <c r="G19" s="446">
        <f t="shared" si="4"/>
        <v>-57351000</v>
      </c>
      <c r="H19" s="429" t="s">
        <v>171</v>
      </c>
      <c r="I19" s="446">
        <f aca="true" t="shared" si="5" ref="I19:N19">I14+I18</f>
        <v>586357401</v>
      </c>
      <c r="J19" s="446">
        <f t="shared" si="5"/>
        <v>0</v>
      </c>
      <c r="K19" s="446">
        <f t="shared" si="5"/>
        <v>0</v>
      </c>
      <c r="L19" s="446">
        <f t="shared" si="5"/>
        <v>0</v>
      </c>
      <c r="M19" s="446">
        <f t="shared" si="5"/>
        <v>0</v>
      </c>
      <c r="N19" s="446">
        <f t="shared" si="5"/>
        <v>0</v>
      </c>
    </row>
    <row r="20" spans="1:11" ht="22.5" customHeight="1" thickBot="1">
      <c r="A20" s="1221" t="s">
        <v>205</v>
      </c>
      <c r="B20" s="1222"/>
      <c r="C20" s="1222"/>
      <c r="D20" s="1222"/>
      <c r="E20" s="1222"/>
      <c r="F20" s="1222"/>
      <c r="G20" s="1222"/>
      <c r="H20" s="1221"/>
      <c r="I20" s="1222"/>
      <c r="J20" s="31"/>
      <c r="K20" s="31"/>
    </row>
    <row r="21" spans="1:16" ht="12.75">
      <c r="A21" s="345" t="s">
        <v>172</v>
      </c>
      <c r="B21" s="447">
        <f>'3.sz.m Önk  bev.'!E42</f>
        <v>40000000</v>
      </c>
      <c r="C21" s="447">
        <f>'3.sz.m Önk  bev.'!F41+'5.1 sz. m Köz Hiv'!E18+'5.2 sz. m ÁMK'!E21</f>
        <v>0</v>
      </c>
      <c r="D21" s="447">
        <f>'3.sz.m Önk  bev.'!G41+'5.1 sz. m Köz Hiv'!F18+'5.2 sz. m ÁMK'!F21</f>
        <v>0</v>
      </c>
      <c r="E21" s="447">
        <f>'3.sz.m Önk  bev.'!H41+'5.1 sz. m Köz Hiv'!G18+'5.2 sz. m ÁMK'!G21</f>
        <v>0</v>
      </c>
      <c r="F21" s="447">
        <f>'3.sz.m Önk  bev.'!I41+'5.1 sz. m Köz Hiv'!H18+'5.2 sz. m ÁMK'!H21</f>
        <v>0</v>
      </c>
      <c r="G21" s="447">
        <f>'3.sz.m Önk  bev.'!J41+'5.1 sz. m Köz Hiv'!I18+'5.2 sz. m ÁMK'!I21</f>
        <v>0</v>
      </c>
      <c r="H21" s="430" t="s">
        <v>174</v>
      </c>
      <c r="I21" s="452">
        <f>'4.sz.m.ÖNK kiadás'!E18+'5.1 sz. m Köz Hiv'!D41+'5.2 sz. m ÁMK'!D44</f>
        <v>12165042</v>
      </c>
      <c r="J21" s="452">
        <f>'4.sz.m.ÖNK kiadás'!F18+'5.1 sz. m Köz Hiv'!E41+'5.2 sz. m ÁMK'!E44</f>
        <v>0</v>
      </c>
      <c r="K21" s="452">
        <f>'4.sz.m.ÖNK kiadás'!G18+'5.1 sz. m Köz Hiv'!F41+'5.2 sz. m ÁMK'!F44</f>
        <v>0</v>
      </c>
      <c r="L21" s="452">
        <f>'4.sz.m.ÖNK kiadás'!H18+'5.1 sz. m Köz Hiv'!G41+'5.2 sz. m ÁMK'!G44</f>
        <v>0</v>
      </c>
      <c r="M21" s="452">
        <f>'4.sz.m.ÖNK kiadás'!I18+'5.1 sz. m Köz Hiv'!H41+'5.2 sz. m ÁMK'!H44</f>
        <v>0</v>
      </c>
      <c r="N21" s="452">
        <f>'4.sz.m.ÖNK kiadás'!J18+'5.1 sz. m Köz Hiv'!I41+'5.2 sz. m ÁMK'!I44</f>
        <v>0</v>
      </c>
      <c r="O21" s="31"/>
      <c r="P21" s="31"/>
    </row>
    <row r="22" spans="1:15" ht="25.5">
      <c r="A22" s="346" t="s">
        <v>564</v>
      </c>
      <c r="B22" s="440">
        <v>0</v>
      </c>
      <c r="C22" s="440"/>
      <c r="D22" s="440">
        <f>'3.sz.m Önk  bev.'!G51</f>
        <v>0</v>
      </c>
      <c r="E22" s="440">
        <f>'3.sz.m Önk  bev.'!H51</f>
        <v>0</v>
      </c>
      <c r="F22" s="440">
        <f>'3.sz.m Önk  bev.'!I51</f>
        <v>0</v>
      </c>
      <c r="G22" s="440">
        <f>'3.sz.m Önk  bev.'!J51</f>
        <v>0</v>
      </c>
      <c r="H22" s="424" t="s">
        <v>175</v>
      </c>
      <c r="I22" s="440">
        <f>'4.sz.m.ÖNK kiadás'!E19</f>
        <v>94635000</v>
      </c>
      <c r="J22" s="440">
        <f>'4.sz.m.ÖNK kiadás'!F19+'5.2 sz. m ÁMK'!E46</f>
        <v>0</v>
      </c>
      <c r="K22" s="440">
        <f>'4.sz.m.ÖNK kiadás'!G19+'5.2 sz. m ÁMK'!F46</f>
        <v>0</v>
      </c>
      <c r="L22" s="440">
        <f>'4.sz.m.ÖNK kiadás'!H19+'5.2 sz. m ÁMK'!G46</f>
        <v>0</v>
      </c>
      <c r="M22" s="440">
        <f>'4.sz.m.ÖNK kiadás'!I19+'5.2 sz. m ÁMK'!H46</f>
        <v>0</v>
      </c>
      <c r="N22" s="440">
        <f>'4.sz.m.ÖNK kiadás'!J19+'5.2 sz. m ÁMK'!I46</f>
        <v>0</v>
      </c>
      <c r="O22" s="31"/>
    </row>
    <row r="23" spans="1:14" ht="12.75">
      <c r="A23" s="346" t="s">
        <v>173</v>
      </c>
      <c r="B23" s="440">
        <f>'3.sz.m Önk  bev.'!E53</f>
        <v>33000000</v>
      </c>
      <c r="C23" s="440">
        <v>8316000</v>
      </c>
      <c r="D23" s="440">
        <f>'3.sz.m Önk  bev.'!G53</f>
        <v>0</v>
      </c>
      <c r="E23" s="440">
        <f>'3.sz.m Önk  bev.'!H52</f>
        <v>0</v>
      </c>
      <c r="F23" s="440">
        <f>'3.sz.m Önk  bev.'!I52</f>
        <v>0</v>
      </c>
      <c r="G23" s="440">
        <f>'3.sz.m Önk  bev.'!J52</f>
        <v>0</v>
      </c>
      <c r="H23" s="424" t="s">
        <v>176</v>
      </c>
      <c r="I23" s="440">
        <f>'4.sz.m.ÖNK kiadás'!E20</f>
        <v>3000000</v>
      </c>
      <c r="J23" s="440">
        <f>'4.sz.m.ÖNK kiadás'!F20</f>
        <v>0</v>
      </c>
      <c r="K23" s="440">
        <f>'4.sz.m.ÖNK kiadás'!G20</f>
        <v>0</v>
      </c>
      <c r="L23" s="440">
        <f>'4.sz.m.ÖNK kiadás'!H20</f>
        <v>0</v>
      </c>
      <c r="M23" s="440">
        <f>'4.sz.m.ÖNK kiadás'!I20</f>
        <v>0</v>
      </c>
      <c r="N23" s="440">
        <f>'4.sz.m.ÖNK kiadás'!J20</f>
        <v>0</v>
      </c>
    </row>
    <row r="24" spans="1:14" ht="13.5" thickBot="1">
      <c r="A24" s="346"/>
      <c r="B24" s="440"/>
      <c r="C24" s="440"/>
      <c r="D24" s="440"/>
      <c r="E24" s="440"/>
      <c r="F24" s="440"/>
      <c r="G24" s="440"/>
      <c r="H24" s="424" t="s">
        <v>183</v>
      </c>
      <c r="I24" s="440"/>
      <c r="J24" s="440"/>
      <c r="K24" s="440"/>
      <c r="L24" s="440"/>
      <c r="M24" s="440"/>
      <c r="N24" s="440"/>
    </row>
    <row r="25" spans="1:14" ht="13.5" hidden="1" thickBot="1">
      <c r="A25" s="355"/>
      <c r="B25" s="441"/>
      <c r="C25" s="441"/>
      <c r="D25" s="441"/>
      <c r="E25" s="441"/>
      <c r="F25" s="441"/>
      <c r="G25" s="441"/>
      <c r="H25" s="426"/>
      <c r="I25" s="441"/>
      <c r="J25" s="441"/>
      <c r="K25" s="441"/>
      <c r="L25" s="441"/>
      <c r="M25" s="441"/>
      <c r="N25" s="441"/>
    </row>
    <row r="26" spans="1:14" ht="13.5" thickBot="1">
      <c r="A26" s="356" t="s">
        <v>187</v>
      </c>
      <c r="B26" s="446">
        <f aca="true" t="shared" si="6" ref="B26:G26">SUM(B21:B24)</f>
        <v>73000000</v>
      </c>
      <c r="C26" s="446">
        <f t="shared" si="6"/>
        <v>8316000</v>
      </c>
      <c r="D26" s="446">
        <f t="shared" si="6"/>
        <v>0</v>
      </c>
      <c r="E26" s="446">
        <f t="shared" si="6"/>
        <v>0</v>
      </c>
      <c r="F26" s="446">
        <f t="shared" si="6"/>
        <v>0</v>
      </c>
      <c r="G26" s="446">
        <f t="shared" si="6"/>
        <v>0</v>
      </c>
      <c r="H26" s="431" t="s">
        <v>186</v>
      </c>
      <c r="I26" s="454">
        <f aca="true" t="shared" si="7" ref="I26:N26">SUM(I21:I25)</f>
        <v>109800042</v>
      </c>
      <c r="J26" s="454">
        <f t="shared" si="7"/>
        <v>0</v>
      </c>
      <c r="K26" s="454">
        <f t="shared" si="7"/>
        <v>0</v>
      </c>
      <c r="L26" s="454">
        <f t="shared" si="7"/>
        <v>0</v>
      </c>
      <c r="M26" s="454">
        <f t="shared" si="7"/>
        <v>0</v>
      </c>
      <c r="N26" s="454">
        <f t="shared" si="7"/>
        <v>0</v>
      </c>
    </row>
    <row r="27" spans="1:14" ht="15" customHeight="1">
      <c r="A27" s="350" t="s">
        <v>553</v>
      </c>
      <c r="B27" s="448">
        <v>39823782</v>
      </c>
      <c r="C27" s="448">
        <v>10090000</v>
      </c>
      <c r="D27" s="448">
        <f>10090000+8316000+2061005</f>
        <v>20467005</v>
      </c>
      <c r="E27" s="448">
        <f>10090000+8316000+2061005+36229733</f>
        <v>56696738</v>
      </c>
      <c r="F27" s="448">
        <f>10090000+8316000+2061005+36229733+672188</f>
        <v>57368926</v>
      </c>
      <c r="G27" s="448">
        <v>57351000</v>
      </c>
      <c r="H27" s="432" t="s">
        <v>188</v>
      </c>
      <c r="I27" s="439">
        <f>'4.sz.m.ÖNK kiadás'!E33</f>
        <v>3023740</v>
      </c>
      <c r="J27" s="439"/>
      <c r="K27" s="439"/>
      <c r="L27" s="439">
        <f>'4.sz.m.ÖNK kiadás'!H33</f>
        <v>0</v>
      </c>
      <c r="M27" s="439">
        <f>'4.sz.m.ÖNK kiadás'!I33</f>
        <v>0</v>
      </c>
      <c r="N27" s="439">
        <f>'4.sz.m.ÖNK kiadás'!J33</f>
        <v>0</v>
      </c>
    </row>
    <row r="28" spans="1:14" ht="13.5" thickBot="1">
      <c r="A28" s="351" t="s">
        <v>169</v>
      </c>
      <c r="B28" s="449">
        <f>'3.sz.m Önk  bev.'!E57</f>
        <v>0</v>
      </c>
      <c r="C28" s="449">
        <f>'3.sz.m Önk  bev.'!F57</f>
        <v>0</v>
      </c>
      <c r="D28" s="449">
        <f>'3.sz.m Önk  bev.'!G57</f>
        <v>0</v>
      </c>
      <c r="E28" s="449">
        <f>'3.sz.m Önk  bev.'!H57</f>
        <v>0</v>
      </c>
      <c r="F28" s="449">
        <f>'3.sz.m Önk  bev.'!I57</f>
        <v>0</v>
      </c>
      <c r="G28" s="449">
        <f>'3.sz.m Önk  bev.'!J57</f>
        <v>0</v>
      </c>
      <c r="H28" s="433" t="s">
        <v>560</v>
      </c>
      <c r="I28" s="441"/>
      <c r="J28" s="441"/>
      <c r="K28" s="441"/>
      <c r="L28" s="441"/>
      <c r="M28" s="441"/>
      <c r="N28" s="441"/>
    </row>
    <row r="29" spans="1:14" ht="25.5" customHeight="1" thickBot="1">
      <c r="A29" s="357" t="s">
        <v>190</v>
      </c>
      <c r="B29" s="445">
        <f aca="true" t="shared" si="8" ref="B29:G29">SUM(B27:B28)</f>
        <v>39823782</v>
      </c>
      <c r="C29" s="445">
        <f t="shared" si="8"/>
        <v>10090000</v>
      </c>
      <c r="D29" s="445">
        <f t="shared" si="8"/>
        <v>20467005</v>
      </c>
      <c r="E29" s="445">
        <f t="shared" si="8"/>
        <v>56696738</v>
      </c>
      <c r="F29" s="445">
        <f t="shared" si="8"/>
        <v>57368926</v>
      </c>
      <c r="G29" s="445">
        <f t="shared" si="8"/>
        <v>57351000</v>
      </c>
      <c r="H29" s="431" t="s">
        <v>191</v>
      </c>
      <c r="I29" s="446">
        <f aca="true" t="shared" si="9" ref="I29:N29">SUM(I27:I28)</f>
        <v>3023740</v>
      </c>
      <c r="J29" s="446">
        <f t="shared" si="9"/>
        <v>0</v>
      </c>
      <c r="K29" s="446">
        <f t="shared" si="9"/>
        <v>0</v>
      </c>
      <c r="L29" s="446">
        <f t="shared" si="9"/>
        <v>0</v>
      </c>
      <c r="M29" s="446">
        <f t="shared" si="9"/>
        <v>0</v>
      </c>
      <c r="N29" s="446">
        <f t="shared" si="9"/>
        <v>0</v>
      </c>
    </row>
    <row r="30" spans="1:15" ht="26.25" customHeight="1" thickBot="1">
      <c r="A30" s="354" t="s">
        <v>192</v>
      </c>
      <c r="B30" s="446">
        <f aca="true" t="shared" si="10" ref="B30:G30">B26+B29</f>
        <v>112823782</v>
      </c>
      <c r="C30" s="446">
        <f t="shared" si="10"/>
        <v>18406000</v>
      </c>
      <c r="D30" s="446">
        <f t="shared" si="10"/>
        <v>20467005</v>
      </c>
      <c r="E30" s="446">
        <f t="shared" si="10"/>
        <v>56696738</v>
      </c>
      <c r="F30" s="446">
        <f t="shared" si="10"/>
        <v>57368926</v>
      </c>
      <c r="G30" s="446">
        <f t="shared" si="10"/>
        <v>57351000</v>
      </c>
      <c r="H30" s="434" t="s">
        <v>193</v>
      </c>
      <c r="I30" s="446">
        <f aca="true" t="shared" si="11" ref="I30:N30">I29+I26</f>
        <v>112823782</v>
      </c>
      <c r="J30" s="446">
        <f t="shared" si="11"/>
        <v>0</v>
      </c>
      <c r="K30" s="446">
        <f t="shared" si="11"/>
        <v>0</v>
      </c>
      <c r="L30" s="446">
        <f t="shared" si="11"/>
        <v>0</v>
      </c>
      <c r="M30" s="446">
        <f t="shared" si="11"/>
        <v>0</v>
      </c>
      <c r="N30" s="446">
        <f t="shared" si="11"/>
        <v>0</v>
      </c>
      <c r="O30" s="31"/>
    </row>
    <row r="31" spans="1:14" ht="26.25" customHeight="1" hidden="1" thickBot="1">
      <c r="A31" s="354" t="s">
        <v>250</v>
      </c>
      <c r="B31" s="450"/>
      <c r="C31" s="450"/>
      <c r="D31" s="450"/>
      <c r="E31" s="450"/>
      <c r="F31" s="450"/>
      <c r="G31" s="450"/>
      <c r="H31" s="434" t="s">
        <v>249</v>
      </c>
      <c r="I31" s="446"/>
      <c r="J31" s="446"/>
      <c r="K31" s="446"/>
      <c r="L31" s="446"/>
      <c r="M31" s="446"/>
      <c r="N31" s="446"/>
    </row>
    <row r="32" spans="1:14" ht="29.25" customHeight="1" thickBot="1">
      <c r="A32" s="358" t="s">
        <v>194</v>
      </c>
      <c r="B32" s="451">
        <f aca="true" t="shared" si="12" ref="B32:G32">B19+B30</f>
        <v>699181183</v>
      </c>
      <c r="C32" s="451">
        <f t="shared" si="12"/>
        <v>0</v>
      </c>
      <c r="D32" s="451">
        <f t="shared" si="12"/>
        <v>0</v>
      </c>
      <c r="E32" s="451">
        <f t="shared" si="12"/>
        <v>0</v>
      </c>
      <c r="F32" s="451">
        <f t="shared" si="12"/>
        <v>0</v>
      </c>
      <c r="G32" s="451">
        <f t="shared" si="12"/>
        <v>0</v>
      </c>
      <c r="H32" s="435" t="s">
        <v>195</v>
      </c>
      <c r="I32" s="455">
        <f aca="true" t="shared" si="13" ref="I32:N32">I30+I19</f>
        <v>699181183</v>
      </c>
      <c r="J32" s="455">
        <f t="shared" si="13"/>
        <v>0</v>
      </c>
      <c r="K32" s="455">
        <f t="shared" si="13"/>
        <v>0</v>
      </c>
      <c r="L32" s="455">
        <f t="shared" si="13"/>
        <v>0</v>
      </c>
      <c r="M32" s="455">
        <f t="shared" si="13"/>
        <v>0</v>
      </c>
      <c r="N32" s="455">
        <f t="shared" si="13"/>
        <v>0</v>
      </c>
    </row>
    <row r="34" spans="2:9" ht="12.75">
      <c r="B34" s="31"/>
      <c r="C34" s="31"/>
      <c r="D34" s="31"/>
      <c r="E34" s="31"/>
      <c r="F34" s="31"/>
      <c r="G34" s="31"/>
      <c r="I34" s="31"/>
    </row>
    <row r="35" spans="5:14" ht="12.75">
      <c r="E35" s="31"/>
      <c r="F35" s="31"/>
      <c r="L35" s="31"/>
      <c r="M35" s="31"/>
      <c r="N35" s="31"/>
    </row>
    <row r="36" spans="8:9" ht="12.75">
      <c r="H36" s="31"/>
      <c r="I36" s="31"/>
    </row>
  </sheetData>
  <sheetProtection/>
  <mergeCells count="4">
    <mergeCell ref="H1:I1"/>
    <mergeCell ref="A2:I2"/>
    <mergeCell ref="A20:I20"/>
    <mergeCell ref="A4:I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scale="61" r:id="rId1"/>
  <colBreaks count="1" manualBreakCount="1">
    <brk id="13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1"/>
  <sheetViews>
    <sheetView zoomScale="75" zoomScaleNormal="75" zoomScalePageLayoutView="0" workbookViewId="0" topLeftCell="A1">
      <selection activeCell="E55" sqref="E55"/>
    </sheetView>
  </sheetViews>
  <sheetFormatPr defaultColWidth="9.140625" defaultRowHeight="12.75"/>
  <cols>
    <col min="1" max="2" width="5.7109375" style="100" customWidth="1"/>
    <col min="3" max="3" width="8.8515625" style="100" customWidth="1"/>
    <col min="4" max="4" width="56.00390625" style="20" bestFit="1" customWidth="1"/>
    <col min="5" max="5" width="22.57421875" style="336" customWidth="1"/>
    <col min="6" max="6" width="19.00390625" style="336" hidden="1" customWidth="1"/>
    <col min="7" max="7" width="17.421875" style="336" hidden="1" customWidth="1"/>
    <col min="8" max="8" width="15.57421875" style="336" hidden="1" customWidth="1"/>
    <col min="9" max="9" width="16.00390625" style="336" hidden="1" customWidth="1"/>
    <col min="10" max="10" width="16.421875" style="336" hidden="1" customWidth="1"/>
    <col min="11" max="11" width="13.140625" style="336" hidden="1" customWidth="1"/>
    <col min="12" max="12" width="22.7109375" style="337" customWidth="1"/>
    <col min="13" max="13" width="16.421875" style="337" hidden="1" customWidth="1"/>
    <col min="14" max="18" width="19.28125" style="337" hidden="1" customWidth="1"/>
    <col min="19" max="19" width="19.28125" style="338" customWidth="1"/>
    <col min="20" max="22" width="19.28125" style="337" hidden="1" customWidth="1"/>
    <col min="23" max="25" width="19.28125" style="338" hidden="1" customWidth="1"/>
    <col min="26" max="26" width="19.28125" style="338" customWidth="1"/>
    <col min="27" max="16384" width="9.140625" style="338" customWidth="1"/>
  </cols>
  <sheetData>
    <row r="1" spans="1:19" ht="12.75">
      <c r="A1" s="97"/>
      <c r="B1" s="97"/>
      <c r="C1" s="97"/>
      <c r="D1" s="98"/>
      <c r="S1" s="58" t="s">
        <v>57</v>
      </c>
    </row>
    <row r="2" spans="1:22" s="340" customFormat="1" ht="34.5" customHeight="1">
      <c r="A2" s="1176" t="s">
        <v>657</v>
      </c>
      <c r="B2" s="1176"/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6"/>
      <c r="O2" s="1176"/>
      <c r="P2" s="1176"/>
      <c r="Q2" s="1176"/>
      <c r="R2" s="1176"/>
      <c r="S2" s="1176"/>
      <c r="T2" s="253"/>
      <c r="U2" s="339"/>
      <c r="V2" s="339"/>
    </row>
    <row r="3" spans="1:19" ht="13.5" thickBot="1">
      <c r="A3" s="99"/>
      <c r="B3" s="99"/>
      <c r="C3" s="99"/>
      <c r="D3" s="95"/>
      <c r="L3" s="81"/>
      <c r="M3" s="81"/>
      <c r="N3" s="81"/>
      <c r="O3" s="81"/>
      <c r="P3" s="81"/>
      <c r="Q3" s="81"/>
      <c r="R3" s="81"/>
      <c r="S3" s="43" t="s">
        <v>536</v>
      </c>
    </row>
    <row r="4" spans="1:25" ht="45.75" customHeight="1" thickBot="1">
      <c r="A4" s="1177" t="s">
        <v>6</v>
      </c>
      <c r="B4" s="1178"/>
      <c r="C4" s="1178"/>
      <c r="D4" s="341" t="s">
        <v>9</v>
      </c>
      <c r="E4" s="1152" t="s">
        <v>5</v>
      </c>
      <c r="F4" s="1153"/>
      <c r="G4" s="1153"/>
      <c r="H4" s="1153"/>
      <c r="I4" s="1153"/>
      <c r="J4" s="1153"/>
      <c r="K4" s="1154"/>
      <c r="L4" s="1152" t="s">
        <v>64</v>
      </c>
      <c r="M4" s="1153"/>
      <c r="N4" s="1153"/>
      <c r="O4" s="1153"/>
      <c r="P4" s="1153"/>
      <c r="Q4" s="1153"/>
      <c r="R4" s="1154"/>
      <c r="S4" s="1152" t="s">
        <v>65</v>
      </c>
      <c r="T4" s="1153"/>
      <c r="U4" s="1153"/>
      <c r="V4" s="1153"/>
      <c r="W4" s="1153"/>
      <c r="X4" s="1153"/>
      <c r="Y4" s="1154"/>
    </row>
    <row r="5" spans="1:25" ht="45.75" customHeight="1" thickBot="1">
      <c r="A5" s="319"/>
      <c r="B5" s="320"/>
      <c r="C5" s="320"/>
      <c r="D5" s="341"/>
      <c r="E5" s="375" t="s">
        <v>68</v>
      </c>
      <c r="F5" s="376" t="s">
        <v>236</v>
      </c>
      <c r="G5" s="376" t="s">
        <v>241</v>
      </c>
      <c r="H5" s="376" t="s">
        <v>244</v>
      </c>
      <c r="I5" s="376" t="s">
        <v>524</v>
      </c>
      <c r="J5" s="376" t="s">
        <v>527</v>
      </c>
      <c r="K5" s="377" t="s">
        <v>519</v>
      </c>
      <c r="L5" s="375" t="s">
        <v>68</v>
      </c>
      <c r="M5" s="376" t="s">
        <v>236</v>
      </c>
      <c r="N5" s="376" t="s">
        <v>241</v>
      </c>
      <c r="O5" s="376" t="s">
        <v>244</v>
      </c>
      <c r="P5" s="376" t="s">
        <v>524</v>
      </c>
      <c r="Q5" s="376" t="s">
        <v>529</v>
      </c>
      <c r="R5" s="377" t="s">
        <v>519</v>
      </c>
      <c r="S5" s="375" t="s">
        <v>68</v>
      </c>
      <c r="T5" s="376" t="s">
        <v>236</v>
      </c>
      <c r="U5" s="376" t="s">
        <v>241</v>
      </c>
      <c r="V5" s="376" t="s">
        <v>244</v>
      </c>
      <c r="W5" s="376" t="s">
        <v>524</v>
      </c>
      <c r="X5" s="376" t="s">
        <v>529</v>
      </c>
      <c r="Y5" s="377" t="s">
        <v>519</v>
      </c>
    </row>
    <row r="6" spans="1:25" s="7" customFormat="1" ht="21.75" customHeight="1" thickBot="1">
      <c r="A6" s="110"/>
      <c r="B6" s="1159"/>
      <c r="C6" s="1159"/>
      <c r="D6" s="1159"/>
      <c r="E6" s="378"/>
      <c r="F6" s="294"/>
      <c r="G6" s="294"/>
      <c r="H6" s="294"/>
      <c r="I6" s="294"/>
      <c r="J6" s="294"/>
      <c r="K6" s="771"/>
      <c r="L6" s="378"/>
      <c r="M6" s="294"/>
      <c r="N6" s="294"/>
      <c r="O6" s="294"/>
      <c r="P6" s="294"/>
      <c r="Q6" s="294"/>
      <c r="R6" s="771"/>
      <c r="S6" s="378"/>
      <c r="T6" s="294"/>
      <c r="U6" s="294"/>
      <c r="V6" s="294"/>
      <c r="W6" s="294"/>
      <c r="X6" s="294"/>
      <c r="Y6" s="771"/>
    </row>
    <row r="7" spans="1:25" s="7" customFormat="1" ht="21.75" customHeight="1" thickBot="1">
      <c r="A7" s="110" t="s">
        <v>28</v>
      </c>
      <c r="B7" s="1159" t="s">
        <v>298</v>
      </c>
      <c r="C7" s="1159"/>
      <c r="D7" s="1159"/>
      <c r="E7" s="378">
        <f aca="true" t="shared" si="0" ref="E7:J7">E8+E13+E16+E17+E20</f>
        <v>171760000</v>
      </c>
      <c r="F7" s="294">
        <f t="shared" si="0"/>
        <v>0</v>
      </c>
      <c r="G7" s="294">
        <f t="shared" si="0"/>
        <v>0</v>
      </c>
      <c r="H7" s="294">
        <f t="shared" si="0"/>
        <v>0</v>
      </c>
      <c r="I7" s="294">
        <f t="shared" si="0"/>
        <v>0</v>
      </c>
      <c r="J7" s="294">
        <f t="shared" si="0"/>
        <v>0</v>
      </c>
      <c r="K7" s="772" t="e">
        <f>J7/I7</f>
        <v>#DIV/0!</v>
      </c>
      <c r="L7" s="378">
        <f aca="true" t="shared" si="1" ref="L7:R7">L8+L13+L16+L17+L20</f>
        <v>150814518</v>
      </c>
      <c r="M7" s="294">
        <f t="shared" si="1"/>
        <v>0</v>
      </c>
      <c r="N7" s="294">
        <f t="shared" si="1"/>
        <v>0</v>
      </c>
      <c r="O7" s="294">
        <f t="shared" si="1"/>
        <v>0</v>
      </c>
      <c r="P7" s="294">
        <f t="shared" si="1"/>
        <v>0</v>
      </c>
      <c r="Q7" s="294">
        <f t="shared" si="1"/>
        <v>0</v>
      </c>
      <c r="R7" s="294" t="e">
        <f t="shared" si="1"/>
        <v>#DIV/0!</v>
      </c>
      <c r="S7" s="378">
        <f aca="true" t="shared" si="2" ref="S7:X7">S8+S13+S16</f>
        <v>20945482</v>
      </c>
      <c r="T7" s="294">
        <f t="shared" si="2"/>
        <v>0</v>
      </c>
      <c r="U7" s="294">
        <f t="shared" si="2"/>
        <v>0</v>
      </c>
      <c r="V7" s="294">
        <f t="shared" si="2"/>
        <v>0</v>
      </c>
      <c r="W7" s="294">
        <f t="shared" si="2"/>
        <v>0</v>
      </c>
      <c r="X7" s="294">
        <f t="shared" si="2"/>
        <v>0</v>
      </c>
      <c r="Y7" s="772" t="e">
        <f>W7/V7</f>
        <v>#DIV/0!</v>
      </c>
    </row>
    <row r="8" spans="1:25" ht="21.75" customHeight="1">
      <c r="A8" s="636"/>
      <c r="B8" s="255" t="s">
        <v>37</v>
      </c>
      <c r="C8" s="1175" t="s">
        <v>299</v>
      </c>
      <c r="D8" s="1175"/>
      <c r="E8" s="464">
        <f aca="true" t="shared" si="3" ref="E8:J8">SUM(E9:E12)</f>
        <v>17500000</v>
      </c>
      <c r="F8" s="465">
        <f t="shared" si="3"/>
        <v>0</v>
      </c>
      <c r="G8" s="465">
        <f t="shared" si="3"/>
        <v>0</v>
      </c>
      <c r="H8" s="465">
        <f t="shared" si="3"/>
        <v>0</v>
      </c>
      <c r="I8" s="465">
        <f t="shared" si="3"/>
        <v>0</v>
      </c>
      <c r="J8" s="465">
        <f t="shared" si="3"/>
        <v>0</v>
      </c>
      <c r="K8" s="773" t="e">
        <f>J8/I8</f>
        <v>#DIV/0!</v>
      </c>
      <c r="L8" s="464">
        <f>SUM(L9:L12)</f>
        <v>17500000</v>
      </c>
      <c r="M8" s="465">
        <f aca="true" t="shared" si="4" ref="M8:R8">SUM(M9:M12)</f>
        <v>0</v>
      </c>
      <c r="N8" s="465">
        <f t="shared" si="4"/>
        <v>0</v>
      </c>
      <c r="O8" s="465">
        <f t="shared" si="4"/>
        <v>0</v>
      </c>
      <c r="P8" s="465">
        <f t="shared" si="4"/>
        <v>0</v>
      </c>
      <c r="Q8" s="465">
        <f t="shared" si="4"/>
        <v>0</v>
      </c>
      <c r="R8" s="465">
        <f t="shared" si="4"/>
        <v>0</v>
      </c>
      <c r="S8" s="464">
        <v>0</v>
      </c>
      <c r="T8" s="465">
        <v>0</v>
      </c>
      <c r="U8" s="465"/>
      <c r="V8" s="465"/>
      <c r="W8" s="465"/>
      <c r="X8" s="465"/>
      <c r="Y8" s="773"/>
    </row>
    <row r="9" spans="1:25" ht="21.75" customHeight="1">
      <c r="A9" s="107"/>
      <c r="B9" s="103"/>
      <c r="C9" s="103" t="s">
        <v>304</v>
      </c>
      <c r="D9" s="342" t="s">
        <v>300</v>
      </c>
      <c r="E9" s="1118">
        <v>0</v>
      </c>
      <c r="F9" s="1119">
        <v>0</v>
      </c>
      <c r="G9" s="1119">
        <v>0</v>
      </c>
      <c r="H9" s="1119">
        <v>0</v>
      </c>
      <c r="I9" s="1119">
        <v>0</v>
      </c>
      <c r="J9" s="1119">
        <v>0</v>
      </c>
      <c r="K9" s="1120"/>
      <c r="L9" s="1118">
        <v>0</v>
      </c>
      <c r="M9" s="1119">
        <v>0</v>
      </c>
      <c r="N9" s="1119">
        <v>0</v>
      </c>
      <c r="O9" s="1119">
        <v>0</v>
      </c>
      <c r="P9" s="1119">
        <v>0</v>
      </c>
      <c r="Q9" s="1119">
        <v>0</v>
      </c>
      <c r="R9" s="1119">
        <v>0</v>
      </c>
      <c r="S9" s="1118">
        <v>0</v>
      </c>
      <c r="T9" s="1119">
        <v>0</v>
      </c>
      <c r="U9" s="1119"/>
      <c r="V9" s="1119"/>
      <c r="W9" s="1119"/>
      <c r="X9" s="1119"/>
      <c r="Y9" s="774"/>
    </row>
    <row r="10" spans="1:25" ht="21.75" customHeight="1">
      <c r="A10" s="107"/>
      <c r="B10" s="103"/>
      <c r="C10" s="103" t="s">
        <v>305</v>
      </c>
      <c r="D10" s="342" t="s">
        <v>285</v>
      </c>
      <c r="E10" s="1118">
        <v>0</v>
      </c>
      <c r="F10" s="1119">
        <v>0</v>
      </c>
      <c r="G10" s="1119">
        <v>0</v>
      </c>
      <c r="H10" s="1119">
        <v>0</v>
      </c>
      <c r="I10" s="1119">
        <v>0</v>
      </c>
      <c r="J10" s="1119">
        <v>0</v>
      </c>
      <c r="K10" s="1120"/>
      <c r="L10" s="1118">
        <v>0</v>
      </c>
      <c r="M10" s="1119">
        <v>0</v>
      </c>
      <c r="N10" s="1119">
        <v>0</v>
      </c>
      <c r="O10" s="1119">
        <v>0</v>
      </c>
      <c r="P10" s="1119">
        <v>0</v>
      </c>
      <c r="Q10" s="1119">
        <v>0</v>
      </c>
      <c r="R10" s="1119">
        <v>0</v>
      </c>
      <c r="S10" s="1118">
        <v>0</v>
      </c>
      <c r="T10" s="1119">
        <v>0</v>
      </c>
      <c r="U10" s="1119"/>
      <c r="V10" s="1119"/>
      <c r="W10" s="1119"/>
      <c r="X10" s="1119"/>
      <c r="Y10" s="774"/>
    </row>
    <row r="11" spans="1:25" ht="21.75" customHeight="1">
      <c r="A11" s="107"/>
      <c r="B11" s="103"/>
      <c r="C11" s="103" t="s">
        <v>306</v>
      </c>
      <c r="D11" s="342" t="s">
        <v>284</v>
      </c>
      <c r="E11" s="1118">
        <v>17500000</v>
      </c>
      <c r="F11" s="1119"/>
      <c r="G11" s="1119"/>
      <c r="H11" s="1119"/>
      <c r="I11" s="1119"/>
      <c r="J11" s="1119"/>
      <c r="K11" s="1120"/>
      <c r="L11" s="1118">
        <v>17500000</v>
      </c>
      <c r="M11" s="1119"/>
      <c r="N11" s="1119"/>
      <c r="O11" s="1121">
        <f>H11</f>
        <v>0</v>
      </c>
      <c r="P11" s="1121">
        <f>I11</f>
        <v>0</v>
      </c>
      <c r="Q11" s="1121">
        <f>J11</f>
        <v>0</v>
      </c>
      <c r="R11" s="1121">
        <f>K11</f>
        <v>0</v>
      </c>
      <c r="S11" s="1118">
        <v>0</v>
      </c>
      <c r="T11" s="1119">
        <v>0</v>
      </c>
      <c r="U11" s="1119"/>
      <c r="V11" s="1119"/>
      <c r="W11" s="1119"/>
      <c r="X11" s="1119"/>
      <c r="Y11" s="774"/>
    </row>
    <row r="12" spans="1:35" ht="21.75" customHeight="1" hidden="1">
      <c r="A12" s="107"/>
      <c r="B12" s="103"/>
      <c r="C12" s="103"/>
      <c r="D12" s="342"/>
      <c r="E12" s="380"/>
      <c r="F12" s="296"/>
      <c r="G12" s="296"/>
      <c r="H12" s="296"/>
      <c r="I12" s="296"/>
      <c r="J12" s="296"/>
      <c r="K12" s="774" t="e">
        <f>J12/I12</f>
        <v>#DIV/0!</v>
      </c>
      <c r="L12" s="380"/>
      <c r="M12" s="296"/>
      <c r="N12" s="296"/>
      <c r="O12" s="296"/>
      <c r="P12" s="296"/>
      <c r="Q12" s="296"/>
      <c r="R12" s="296"/>
      <c r="S12" s="380"/>
      <c r="T12" s="296"/>
      <c r="U12" s="296"/>
      <c r="V12" s="296"/>
      <c r="W12" s="296"/>
      <c r="X12" s="296"/>
      <c r="Y12" s="774" t="e">
        <f>W12/V12</f>
        <v>#DIV/0!</v>
      </c>
      <c r="AI12" s="338" t="s">
        <v>257</v>
      </c>
    </row>
    <row r="13" spans="1:25" ht="21.75" customHeight="1">
      <c r="A13" s="107"/>
      <c r="B13" s="103" t="s">
        <v>38</v>
      </c>
      <c r="C13" s="1170" t="s">
        <v>301</v>
      </c>
      <c r="D13" s="1170"/>
      <c r="E13" s="380">
        <f aca="true" t="shared" si="5" ref="E13:J13">SUM(E14:E15)</f>
        <v>140000000</v>
      </c>
      <c r="F13" s="296">
        <f t="shared" si="5"/>
        <v>0</v>
      </c>
      <c r="G13" s="296">
        <f t="shared" si="5"/>
        <v>0</v>
      </c>
      <c r="H13" s="296">
        <f t="shared" si="5"/>
        <v>0</v>
      </c>
      <c r="I13" s="296">
        <f t="shared" si="5"/>
        <v>0</v>
      </c>
      <c r="J13" s="296">
        <f t="shared" si="5"/>
        <v>0</v>
      </c>
      <c r="K13" s="774" t="e">
        <f>J13/I13</f>
        <v>#DIV/0!</v>
      </c>
      <c r="L13" s="380">
        <f aca="true" t="shared" si="6" ref="L13:X13">SUM(L14:L15)</f>
        <v>119054518</v>
      </c>
      <c r="M13" s="296">
        <f t="shared" si="6"/>
        <v>0</v>
      </c>
      <c r="N13" s="296">
        <f t="shared" si="6"/>
        <v>0</v>
      </c>
      <c r="O13" s="296">
        <f t="shared" si="6"/>
        <v>0</v>
      </c>
      <c r="P13" s="296">
        <f t="shared" si="6"/>
        <v>0</v>
      </c>
      <c r="Q13" s="296">
        <f t="shared" si="6"/>
        <v>0</v>
      </c>
      <c r="R13" s="296" t="e">
        <f t="shared" si="6"/>
        <v>#DIV/0!</v>
      </c>
      <c r="S13" s="380">
        <f t="shared" si="6"/>
        <v>20945482</v>
      </c>
      <c r="T13" s="296">
        <f t="shared" si="6"/>
        <v>0</v>
      </c>
      <c r="U13" s="296">
        <f t="shared" si="6"/>
        <v>0</v>
      </c>
      <c r="V13" s="296">
        <f t="shared" si="6"/>
        <v>0</v>
      </c>
      <c r="W13" s="296">
        <f t="shared" si="6"/>
        <v>0</v>
      </c>
      <c r="X13" s="296">
        <f t="shared" si="6"/>
        <v>0</v>
      </c>
      <c r="Y13" s="774" t="e">
        <f>W13/V13</f>
        <v>#DIV/0!</v>
      </c>
    </row>
    <row r="14" spans="1:25" ht="21.75" customHeight="1">
      <c r="A14" s="107"/>
      <c r="B14" s="103"/>
      <c r="C14" s="103" t="s">
        <v>302</v>
      </c>
      <c r="D14" s="579" t="s">
        <v>618</v>
      </c>
      <c r="E14" s="1118">
        <v>140000000</v>
      </c>
      <c r="F14" s="1119"/>
      <c r="G14" s="1119"/>
      <c r="H14" s="1119"/>
      <c r="I14" s="1119"/>
      <c r="J14" s="1119"/>
      <c r="K14" s="1120"/>
      <c r="L14" s="1118">
        <f>E14-S14</f>
        <v>119054518</v>
      </c>
      <c r="M14" s="1119">
        <f>F14-T14</f>
        <v>0</v>
      </c>
      <c r="N14" s="1119"/>
      <c r="O14" s="1119"/>
      <c r="P14" s="1119"/>
      <c r="Q14" s="1119">
        <f>J14-X14</f>
        <v>0</v>
      </c>
      <c r="R14" s="1119" t="e">
        <f>100000000-Y14</f>
        <v>#DIV/0!</v>
      </c>
      <c r="S14" s="1118">
        <v>20945482</v>
      </c>
      <c r="T14" s="1119"/>
      <c r="U14" s="1119"/>
      <c r="V14" s="1119"/>
      <c r="W14" s="1119"/>
      <c r="X14" s="1119"/>
      <c r="Y14" s="774" t="e">
        <f>W14/V14</f>
        <v>#DIV/0!</v>
      </c>
    </row>
    <row r="15" spans="1:25" ht="21.75" customHeight="1">
      <c r="A15" s="107"/>
      <c r="B15" s="103"/>
      <c r="C15" s="103" t="s">
        <v>303</v>
      </c>
      <c r="D15" s="579" t="s">
        <v>308</v>
      </c>
      <c r="E15" s="1118">
        <v>0</v>
      </c>
      <c r="F15" s="1119">
        <v>0</v>
      </c>
      <c r="G15" s="1119">
        <v>0</v>
      </c>
      <c r="H15" s="1119">
        <v>0</v>
      </c>
      <c r="I15" s="1119">
        <v>0</v>
      </c>
      <c r="J15" s="1119">
        <v>0</v>
      </c>
      <c r="K15" s="1120"/>
      <c r="L15" s="1118">
        <v>0</v>
      </c>
      <c r="M15" s="1119">
        <v>0</v>
      </c>
      <c r="N15" s="1119">
        <v>0</v>
      </c>
      <c r="O15" s="1119">
        <v>0</v>
      </c>
      <c r="P15" s="1119">
        <v>0</v>
      </c>
      <c r="Q15" s="1119">
        <v>0</v>
      </c>
      <c r="R15" s="1119">
        <v>2</v>
      </c>
      <c r="S15" s="1118">
        <v>0</v>
      </c>
      <c r="T15" s="1119">
        <v>0</v>
      </c>
      <c r="U15" s="1119"/>
      <c r="V15" s="1119"/>
      <c r="W15" s="1119"/>
      <c r="X15" s="1119"/>
      <c r="Y15" s="774"/>
    </row>
    <row r="16" spans="1:25" ht="21.75" customHeight="1">
      <c r="A16" s="107"/>
      <c r="B16" s="103" t="s">
        <v>116</v>
      </c>
      <c r="C16" s="1170" t="s">
        <v>309</v>
      </c>
      <c r="D16" s="1170"/>
      <c r="E16" s="1118">
        <v>13200000</v>
      </c>
      <c r="F16" s="1119"/>
      <c r="G16" s="1119"/>
      <c r="H16" s="1119"/>
      <c r="I16" s="1119"/>
      <c r="J16" s="1119"/>
      <c r="K16" s="1120"/>
      <c r="L16" s="1118">
        <v>13200000</v>
      </c>
      <c r="M16" s="1119"/>
      <c r="N16" s="1119"/>
      <c r="O16" s="1121">
        <f>H16</f>
        <v>0</v>
      </c>
      <c r="P16" s="1121">
        <f>I16</f>
        <v>0</v>
      </c>
      <c r="Q16" s="1121">
        <f>J16</f>
        <v>0</v>
      </c>
      <c r="R16" s="1121">
        <f>K16</f>
        <v>0</v>
      </c>
      <c r="S16" s="1118">
        <v>0</v>
      </c>
      <c r="T16" s="1119">
        <v>0</v>
      </c>
      <c r="U16" s="1119"/>
      <c r="V16" s="1119"/>
      <c r="W16" s="1119"/>
      <c r="X16" s="1119"/>
      <c r="Y16" s="774"/>
    </row>
    <row r="17" spans="1:25" ht="21.75" customHeight="1">
      <c r="A17" s="107"/>
      <c r="B17" s="103" t="s">
        <v>50</v>
      </c>
      <c r="C17" s="1171" t="s">
        <v>310</v>
      </c>
      <c r="D17" s="1171"/>
      <c r="E17" s="380">
        <f>SUM(E18:E19)</f>
        <v>0</v>
      </c>
      <c r="F17" s="296">
        <f>SUM(F18:F19)</f>
        <v>0</v>
      </c>
      <c r="G17" s="296">
        <f>SUM(G18:G19)</f>
        <v>0</v>
      </c>
      <c r="H17" s="296">
        <f>SUM(H18:H19)</f>
        <v>0</v>
      </c>
      <c r="I17" s="296">
        <f>SUM(I18:I19)</f>
        <v>0</v>
      </c>
      <c r="J17" s="296">
        <v>0</v>
      </c>
      <c r="K17" s="774" t="e">
        <f>J17/I17</f>
        <v>#DIV/0!</v>
      </c>
      <c r="L17" s="380">
        <f>SUM(L18:L19)</f>
        <v>0</v>
      </c>
      <c r="M17" s="296">
        <f>SUM(M18:M19)</f>
        <v>0</v>
      </c>
      <c r="N17" s="296">
        <f>SUM(N18:N19)</f>
        <v>0</v>
      </c>
      <c r="O17" s="296">
        <f>SUM(O18:O19)</f>
        <v>0</v>
      </c>
      <c r="P17" s="296">
        <f>SUM(P18:P19)</f>
        <v>0</v>
      </c>
      <c r="Q17" s="296">
        <v>0</v>
      </c>
      <c r="R17" s="296">
        <f>SUM(R18:R19)</f>
        <v>2</v>
      </c>
      <c r="S17" s="380">
        <v>0</v>
      </c>
      <c r="T17" s="296">
        <v>0</v>
      </c>
      <c r="U17" s="296"/>
      <c r="V17" s="296"/>
      <c r="W17" s="296"/>
      <c r="X17" s="296"/>
      <c r="Y17" s="774"/>
    </row>
    <row r="18" spans="1:25" ht="21.75" customHeight="1">
      <c r="A18" s="107"/>
      <c r="B18" s="103"/>
      <c r="C18" s="103" t="s">
        <v>311</v>
      </c>
      <c r="D18" s="579" t="s">
        <v>313</v>
      </c>
      <c r="E18" s="1118">
        <v>0</v>
      </c>
      <c r="F18" s="1119">
        <v>0</v>
      </c>
      <c r="G18" s="1119">
        <v>0</v>
      </c>
      <c r="H18" s="1119">
        <v>0</v>
      </c>
      <c r="I18" s="1119">
        <v>0</v>
      </c>
      <c r="J18" s="1119">
        <v>0</v>
      </c>
      <c r="K18" s="1120"/>
      <c r="L18" s="1118">
        <v>0</v>
      </c>
      <c r="M18" s="1119">
        <v>0</v>
      </c>
      <c r="N18" s="1119">
        <v>0</v>
      </c>
      <c r="O18" s="1119">
        <v>0</v>
      </c>
      <c r="P18" s="1119">
        <v>0</v>
      </c>
      <c r="Q18" s="1119">
        <v>0</v>
      </c>
      <c r="R18" s="1119">
        <v>2</v>
      </c>
      <c r="S18" s="1118">
        <v>0</v>
      </c>
      <c r="T18" s="1119">
        <v>0</v>
      </c>
      <c r="U18" s="1119"/>
      <c r="V18" s="1119"/>
      <c r="W18" s="1119"/>
      <c r="X18" s="1119"/>
      <c r="Y18" s="774"/>
    </row>
    <row r="19" spans="1:25" ht="21.75" customHeight="1" hidden="1">
      <c r="A19" s="107"/>
      <c r="B19" s="103"/>
      <c r="C19" s="103" t="s">
        <v>312</v>
      </c>
      <c r="D19" s="579" t="s">
        <v>286</v>
      </c>
      <c r="E19" s="1118"/>
      <c r="F19" s="1119"/>
      <c r="G19" s="1119"/>
      <c r="H19" s="1119"/>
      <c r="I19" s="1119"/>
      <c r="J19" s="1119"/>
      <c r="K19" s="1120"/>
      <c r="L19" s="1118"/>
      <c r="M19" s="1119"/>
      <c r="N19" s="1119"/>
      <c r="O19" s="1121">
        <f aca="true" t="shared" si="7" ref="O19:R20">H19</f>
        <v>0</v>
      </c>
      <c r="P19" s="1121">
        <f t="shared" si="7"/>
        <v>0</v>
      </c>
      <c r="Q19" s="1121">
        <f t="shared" si="7"/>
        <v>0</v>
      </c>
      <c r="R19" s="1121">
        <f t="shared" si="7"/>
        <v>0</v>
      </c>
      <c r="S19" s="1118">
        <v>0</v>
      </c>
      <c r="T19" s="1119">
        <v>0</v>
      </c>
      <c r="U19" s="1119"/>
      <c r="V19" s="1119"/>
      <c r="W19" s="1119"/>
      <c r="X19" s="1119"/>
      <c r="Y19" s="774"/>
    </row>
    <row r="20" spans="1:25" ht="21.75" customHeight="1" thickBot="1">
      <c r="A20" s="466"/>
      <c r="B20" s="637" t="s">
        <v>51</v>
      </c>
      <c r="C20" s="1173" t="s">
        <v>314</v>
      </c>
      <c r="D20" s="1173"/>
      <c r="E20" s="1122">
        <f>810000+250000</f>
        <v>1060000</v>
      </c>
      <c r="F20" s="1123"/>
      <c r="G20" s="1123"/>
      <c r="H20" s="1123"/>
      <c r="I20" s="1123"/>
      <c r="J20" s="1123"/>
      <c r="K20" s="1124"/>
      <c r="L20" s="1122">
        <f>810000+250000</f>
        <v>1060000</v>
      </c>
      <c r="M20" s="1123"/>
      <c r="N20" s="1123"/>
      <c r="O20" s="1121">
        <f t="shared" si="7"/>
        <v>0</v>
      </c>
      <c r="P20" s="1121">
        <f t="shared" si="7"/>
        <v>0</v>
      </c>
      <c r="Q20" s="1121">
        <f t="shared" si="7"/>
        <v>0</v>
      </c>
      <c r="R20" s="1121">
        <f t="shared" si="7"/>
        <v>0</v>
      </c>
      <c r="S20" s="1122">
        <v>0</v>
      </c>
      <c r="T20" s="1123">
        <v>0</v>
      </c>
      <c r="U20" s="1123"/>
      <c r="V20" s="1123"/>
      <c r="W20" s="1123"/>
      <c r="X20" s="1123"/>
      <c r="Y20" s="982"/>
    </row>
    <row r="21" spans="1:26" ht="21.75" customHeight="1" thickBot="1">
      <c r="A21" s="110" t="s">
        <v>315</v>
      </c>
      <c r="B21" s="1159" t="s">
        <v>316</v>
      </c>
      <c r="C21" s="1159"/>
      <c r="D21" s="1159"/>
      <c r="E21" s="378">
        <f aca="true" t="shared" si="8" ref="E21:J21">E22+E23+E24+E28+E29+E30+E31</f>
        <v>19072554</v>
      </c>
      <c r="F21" s="294">
        <f t="shared" si="8"/>
        <v>0</v>
      </c>
      <c r="G21" s="294">
        <f t="shared" si="8"/>
        <v>0</v>
      </c>
      <c r="H21" s="294">
        <f t="shared" si="8"/>
        <v>0</v>
      </c>
      <c r="I21" s="294">
        <f t="shared" si="8"/>
        <v>0</v>
      </c>
      <c r="J21" s="294">
        <f t="shared" si="8"/>
        <v>0</v>
      </c>
      <c r="K21" s="772" t="e">
        <f>J21/I21</f>
        <v>#DIV/0!</v>
      </c>
      <c r="L21" s="378">
        <f>L22+L23+L24+L28+L29+L30+L31</f>
        <v>19072554</v>
      </c>
      <c r="M21" s="294">
        <f aca="true" t="shared" si="9" ref="M21:R21">M22+M23+M24+M28+M29+M30+M31</f>
        <v>0</v>
      </c>
      <c r="N21" s="294">
        <f t="shared" si="9"/>
        <v>0</v>
      </c>
      <c r="O21" s="294">
        <f t="shared" si="9"/>
        <v>0</v>
      </c>
      <c r="P21" s="294">
        <f t="shared" si="9"/>
        <v>0</v>
      </c>
      <c r="Q21" s="294">
        <f t="shared" si="9"/>
        <v>0</v>
      </c>
      <c r="R21" s="294">
        <f t="shared" si="9"/>
        <v>4</v>
      </c>
      <c r="S21" s="378">
        <f>SUM(S22:S31)</f>
        <v>0</v>
      </c>
      <c r="T21" s="294">
        <f>SUM(T22:T31)</f>
        <v>0</v>
      </c>
      <c r="U21" s="294">
        <f>U22+U23+U24+U28+U29+U30+U31</f>
        <v>0</v>
      </c>
      <c r="V21" s="294">
        <f>V22+V23+V24+V28+V29+V30+V31</f>
        <v>0</v>
      </c>
      <c r="W21" s="294">
        <f>W22+W23+W24+W28+W29+W30+W31</f>
        <v>0</v>
      </c>
      <c r="X21" s="294">
        <f>X22+X23+X24+X28+X29+X30+X31</f>
        <v>0</v>
      </c>
      <c r="Y21" s="772" t="e">
        <f>W21/V21</f>
        <v>#DIV/0!</v>
      </c>
      <c r="Z21" s="337"/>
    </row>
    <row r="22" spans="1:25" ht="21.75" customHeight="1">
      <c r="A22" s="108"/>
      <c r="B22" s="109" t="s">
        <v>40</v>
      </c>
      <c r="C22" s="1167" t="s">
        <v>317</v>
      </c>
      <c r="D22" s="1167"/>
      <c r="E22" s="1125">
        <v>470000</v>
      </c>
      <c r="F22" s="1126"/>
      <c r="G22" s="1126"/>
      <c r="H22" s="1126"/>
      <c r="I22" s="1126"/>
      <c r="J22" s="1126"/>
      <c r="K22" s="1120"/>
      <c r="L22" s="1125">
        <v>470000</v>
      </c>
      <c r="M22" s="1126"/>
      <c r="N22" s="1126"/>
      <c r="O22" s="1121">
        <f aca="true" t="shared" si="10" ref="O22:R23">H22</f>
        <v>0</v>
      </c>
      <c r="P22" s="1121">
        <f t="shared" si="10"/>
        <v>0</v>
      </c>
      <c r="Q22" s="1121">
        <f t="shared" si="10"/>
        <v>0</v>
      </c>
      <c r="R22" s="1121">
        <f t="shared" si="10"/>
        <v>0</v>
      </c>
      <c r="S22" s="1125">
        <v>0</v>
      </c>
      <c r="T22" s="1126">
        <v>0</v>
      </c>
      <c r="U22" s="1126"/>
      <c r="V22" s="1126"/>
      <c r="W22" s="1126"/>
      <c r="X22" s="1126"/>
      <c r="Y22" s="1086"/>
    </row>
    <row r="23" spans="1:25" ht="21.75" customHeight="1">
      <c r="A23" s="107"/>
      <c r="B23" s="103" t="s">
        <v>41</v>
      </c>
      <c r="C23" s="1155" t="s">
        <v>350</v>
      </c>
      <c r="D23" s="1155"/>
      <c r="E23" s="1127">
        <v>5783000</v>
      </c>
      <c r="F23" s="1128"/>
      <c r="G23" s="1128"/>
      <c r="H23" s="1128"/>
      <c r="I23" s="1128"/>
      <c r="J23" s="1128"/>
      <c r="K23" s="1120"/>
      <c r="L23" s="1127">
        <v>5783000</v>
      </c>
      <c r="M23" s="1128"/>
      <c r="N23" s="1128"/>
      <c r="O23" s="1121">
        <f t="shared" si="10"/>
        <v>0</v>
      </c>
      <c r="P23" s="1121">
        <f t="shared" si="10"/>
        <v>0</v>
      </c>
      <c r="Q23" s="1121">
        <f t="shared" si="10"/>
        <v>0</v>
      </c>
      <c r="R23" s="1121">
        <f t="shared" si="10"/>
        <v>0</v>
      </c>
      <c r="S23" s="1127">
        <v>0</v>
      </c>
      <c r="T23" s="1128">
        <v>0</v>
      </c>
      <c r="U23" s="1128"/>
      <c r="V23" s="1128"/>
      <c r="W23" s="1128"/>
      <c r="X23" s="1128"/>
      <c r="Y23" s="762"/>
    </row>
    <row r="24" spans="1:25" ht="21.75" customHeight="1">
      <c r="A24" s="107"/>
      <c r="B24" s="103" t="s">
        <v>42</v>
      </c>
      <c r="C24" s="1155" t="s">
        <v>319</v>
      </c>
      <c r="D24" s="1155"/>
      <c r="E24" s="381">
        <f aca="true" t="shared" si="11" ref="E24:J24">SUM(E25:E27)</f>
        <v>10263812</v>
      </c>
      <c r="F24" s="297">
        <f t="shared" si="11"/>
        <v>0</v>
      </c>
      <c r="G24" s="297">
        <f t="shared" si="11"/>
        <v>0</v>
      </c>
      <c r="H24" s="297">
        <f t="shared" si="11"/>
        <v>0</v>
      </c>
      <c r="I24" s="297">
        <f t="shared" si="11"/>
        <v>0</v>
      </c>
      <c r="J24" s="297">
        <f t="shared" si="11"/>
        <v>0</v>
      </c>
      <c r="K24" s="774" t="e">
        <f>J24/I24</f>
        <v>#DIV/0!</v>
      </c>
      <c r="L24" s="381">
        <f>SUM(L25:L27)</f>
        <v>10263812</v>
      </c>
      <c r="M24" s="297">
        <f aca="true" t="shared" si="12" ref="M24:R24">SUM(M25:M27)</f>
        <v>0</v>
      </c>
      <c r="N24" s="297">
        <f t="shared" si="12"/>
        <v>0</v>
      </c>
      <c r="O24" s="297">
        <f t="shared" si="12"/>
        <v>0</v>
      </c>
      <c r="P24" s="297">
        <f t="shared" si="12"/>
        <v>0</v>
      </c>
      <c r="Q24" s="297">
        <f t="shared" si="12"/>
        <v>0</v>
      </c>
      <c r="R24" s="297">
        <f t="shared" si="12"/>
        <v>2</v>
      </c>
      <c r="S24" s="381">
        <v>0</v>
      </c>
      <c r="T24" s="297">
        <v>0</v>
      </c>
      <c r="U24" s="297"/>
      <c r="V24" s="297"/>
      <c r="W24" s="297"/>
      <c r="X24" s="297"/>
      <c r="Y24" s="762" t="e">
        <f>W24/V24</f>
        <v>#DIV/0!</v>
      </c>
    </row>
    <row r="25" spans="1:25" ht="21.75" customHeight="1">
      <c r="A25" s="107"/>
      <c r="B25" s="103"/>
      <c r="C25" s="103" t="s">
        <v>99</v>
      </c>
      <c r="D25" s="342" t="s">
        <v>320</v>
      </c>
      <c r="E25" s="1127">
        <v>10263812</v>
      </c>
      <c r="F25" s="1128"/>
      <c r="G25" s="1128"/>
      <c r="H25" s="1128"/>
      <c r="I25" s="1128"/>
      <c r="J25" s="1128"/>
      <c r="K25" s="1120"/>
      <c r="L25" s="1127">
        <v>10263812</v>
      </c>
      <c r="M25" s="1128"/>
      <c r="N25" s="1128"/>
      <c r="O25" s="1121">
        <f>H25</f>
        <v>0</v>
      </c>
      <c r="P25" s="1121">
        <f>I25</f>
        <v>0</v>
      </c>
      <c r="Q25" s="1121">
        <f>J25</f>
        <v>0</v>
      </c>
      <c r="R25" s="1121">
        <f aca="true" t="shared" si="13" ref="Q25:R27">K25</f>
        <v>0</v>
      </c>
      <c r="S25" s="1127">
        <v>0</v>
      </c>
      <c r="T25" s="1128">
        <v>0</v>
      </c>
      <c r="U25" s="1128"/>
      <c r="V25" s="1128"/>
      <c r="W25" s="1128"/>
      <c r="X25" s="1128"/>
      <c r="Y25" s="762" t="e">
        <f>W25/V25</f>
        <v>#DIV/0!</v>
      </c>
    </row>
    <row r="26" spans="1:25" ht="41.25" customHeight="1">
      <c r="A26" s="107"/>
      <c r="B26" s="103"/>
      <c r="C26" s="103" t="s">
        <v>100</v>
      </c>
      <c r="D26" s="342" t="s">
        <v>321</v>
      </c>
      <c r="E26" s="1127"/>
      <c r="F26" s="1128"/>
      <c r="G26" s="1128"/>
      <c r="H26" s="1128"/>
      <c r="I26" s="1128"/>
      <c r="J26" s="1128"/>
      <c r="K26" s="1120"/>
      <c r="L26" s="1127"/>
      <c r="M26" s="1128"/>
      <c r="N26" s="1128"/>
      <c r="O26" s="1121">
        <f>H26</f>
        <v>0</v>
      </c>
      <c r="P26" s="1121">
        <f>I26</f>
        <v>0</v>
      </c>
      <c r="Q26" s="1121">
        <f t="shared" si="13"/>
        <v>0</v>
      </c>
      <c r="R26" s="1121">
        <f t="shared" si="13"/>
        <v>0</v>
      </c>
      <c r="S26" s="1127">
        <v>0</v>
      </c>
      <c r="T26" s="1128">
        <v>0</v>
      </c>
      <c r="U26" s="1128"/>
      <c r="V26" s="1128"/>
      <c r="W26" s="1128"/>
      <c r="X26" s="1128"/>
      <c r="Y26" s="762"/>
    </row>
    <row r="27" spans="1:25" ht="21.75" customHeight="1">
      <c r="A27" s="107"/>
      <c r="B27" s="103"/>
      <c r="C27" s="103" t="s">
        <v>101</v>
      </c>
      <c r="D27" s="342" t="s">
        <v>601</v>
      </c>
      <c r="E27" s="1127"/>
      <c r="F27" s="1128"/>
      <c r="G27" s="1128"/>
      <c r="H27" s="1128"/>
      <c r="I27" s="1128"/>
      <c r="J27" s="1128"/>
      <c r="K27" s="1129"/>
      <c r="L27" s="1127"/>
      <c r="M27" s="1128"/>
      <c r="N27" s="1128"/>
      <c r="O27" s="1128">
        <v>0</v>
      </c>
      <c r="P27" s="1128">
        <v>0</v>
      </c>
      <c r="Q27" s="1121">
        <f t="shared" si="13"/>
        <v>0</v>
      </c>
      <c r="R27" s="1128">
        <v>2</v>
      </c>
      <c r="S27" s="1127">
        <v>0</v>
      </c>
      <c r="T27" s="1128">
        <v>0</v>
      </c>
      <c r="U27" s="1128"/>
      <c r="V27" s="1128"/>
      <c r="W27" s="1128"/>
      <c r="X27" s="1128"/>
      <c r="Y27" s="762"/>
    </row>
    <row r="28" spans="1:25" ht="21.75" customHeight="1">
      <c r="A28" s="107"/>
      <c r="B28" s="103" t="s">
        <v>287</v>
      </c>
      <c r="C28" s="1155" t="s">
        <v>322</v>
      </c>
      <c r="D28" s="1155"/>
      <c r="E28" s="1127">
        <v>1642410</v>
      </c>
      <c r="F28" s="1128"/>
      <c r="G28" s="1128"/>
      <c r="H28" s="1128"/>
      <c r="I28" s="1128"/>
      <c r="J28" s="1128"/>
      <c r="K28" s="1120"/>
      <c r="L28" s="1127">
        <v>1642410</v>
      </c>
      <c r="M28" s="1128"/>
      <c r="N28" s="1128"/>
      <c r="O28" s="1121">
        <f>H28</f>
        <v>0</v>
      </c>
      <c r="P28" s="1121">
        <f>I28</f>
        <v>0</v>
      </c>
      <c r="Q28" s="1121">
        <f>J28</f>
        <v>0</v>
      </c>
      <c r="R28" s="1121">
        <f>K28</f>
        <v>0</v>
      </c>
      <c r="S28" s="1127">
        <v>0</v>
      </c>
      <c r="T28" s="1128">
        <v>0</v>
      </c>
      <c r="U28" s="1128"/>
      <c r="V28" s="1128"/>
      <c r="W28" s="1128"/>
      <c r="X28" s="1128"/>
      <c r="Y28" s="762"/>
    </row>
    <row r="29" spans="1:25" ht="21.75" customHeight="1">
      <c r="A29" s="111"/>
      <c r="B29" s="112" t="s">
        <v>323</v>
      </c>
      <c r="C29" s="1155" t="s">
        <v>324</v>
      </c>
      <c r="D29" s="1155"/>
      <c r="E29" s="1127"/>
      <c r="F29" s="1128"/>
      <c r="G29" s="1128"/>
      <c r="H29" s="1128"/>
      <c r="I29" s="1128"/>
      <c r="J29" s="1128"/>
      <c r="K29" s="1129"/>
      <c r="L29" s="1127"/>
      <c r="M29" s="1128"/>
      <c r="N29" s="1128"/>
      <c r="O29" s="1128">
        <v>0</v>
      </c>
      <c r="P29" s="1128">
        <v>0</v>
      </c>
      <c r="Q29" s="1128">
        <v>0</v>
      </c>
      <c r="R29" s="1128">
        <v>2</v>
      </c>
      <c r="S29" s="1127">
        <v>0</v>
      </c>
      <c r="T29" s="1128">
        <v>0</v>
      </c>
      <c r="U29" s="1128"/>
      <c r="V29" s="1128"/>
      <c r="W29" s="1128"/>
      <c r="X29" s="1128"/>
      <c r="Y29" s="762"/>
    </row>
    <row r="30" spans="1:25" ht="21.75" customHeight="1">
      <c r="A30" s="111"/>
      <c r="B30" s="112" t="s">
        <v>325</v>
      </c>
      <c r="C30" s="1155" t="s">
        <v>326</v>
      </c>
      <c r="D30" s="1155"/>
      <c r="E30" s="1127">
        <f>150000+763332</f>
        <v>913332</v>
      </c>
      <c r="F30" s="1128"/>
      <c r="G30" s="1128"/>
      <c r="H30" s="1128"/>
      <c r="I30" s="1128"/>
      <c r="J30" s="1128"/>
      <c r="K30" s="1120"/>
      <c r="L30" s="1127">
        <f>150000+763332</f>
        <v>913332</v>
      </c>
      <c r="M30" s="1128"/>
      <c r="N30" s="1128"/>
      <c r="O30" s="1121">
        <f aca="true" t="shared" si="14" ref="O30:R31">H30</f>
        <v>0</v>
      </c>
      <c r="P30" s="1121">
        <f t="shared" si="14"/>
        <v>0</v>
      </c>
      <c r="Q30" s="1121">
        <f t="shared" si="14"/>
        <v>0</v>
      </c>
      <c r="R30" s="1121">
        <f t="shared" si="14"/>
        <v>0</v>
      </c>
      <c r="S30" s="1127">
        <v>0</v>
      </c>
      <c r="T30" s="1128">
        <v>0</v>
      </c>
      <c r="U30" s="1128"/>
      <c r="V30" s="1128"/>
      <c r="W30" s="1128"/>
      <c r="X30" s="1128"/>
      <c r="Y30" s="762"/>
    </row>
    <row r="31" spans="1:25" ht="21.75" customHeight="1" thickBot="1">
      <c r="A31" s="111"/>
      <c r="B31" s="112" t="s">
        <v>72</v>
      </c>
      <c r="C31" s="1160" t="s">
        <v>73</v>
      </c>
      <c r="D31" s="1160"/>
      <c r="E31" s="1127"/>
      <c r="F31" s="1128"/>
      <c r="G31" s="1128"/>
      <c r="H31" s="1128"/>
      <c r="I31" s="1128"/>
      <c r="J31" s="1128"/>
      <c r="K31" s="1120"/>
      <c r="L31" s="1127"/>
      <c r="M31" s="1128"/>
      <c r="N31" s="1128"/>
      <c r="O31" s="1121">
        <f t="shared" si="14"/>
        <v>0</v>
      </c>
      <c r="P31" s="1121">
        <f t="shared" si="14"/>
        <v>0</v>
      </c>
      <c r="Q31" s="1121">
        <f t="shared" si="14"/>
        <v>0</v>
      </c>
      <c r="R31" s="1121">
        <f t="shared" si="14"/>
        <v>0</v>
      </c>
      <c r="S31" s="1127">
        <v>0</v>
      </c>
      <c r="T31" s="1128">
        <v>0</v>
      </c>
      <c r="U31" s="1128"/>
      <c r="V31" s="1128"/>
      <c r="W31" s="1128"/>
      <c r="X31" s="1128"/>
      <c r="Y31" s="762"/>
    </row>
    <row r="32" spans="1:25" ht="21.75" customHeight="1" thickBot="1">
      <c r="A32" s="114" t="s">
        <v>10</v>
      </c>
      <c r="B32" s="1159" t="s">
        <v>327</v>
      </c>
      <c r="C32" s="1159"/>
      <c r="D32" s="1159"/>
      <c r="E32" s="373">
        <f aca="true" t="shared" si="15" ref="E32:J32">SUM(E33:E37)</f>
        <v>255822270</v>
      </c>
      <c r="F32" s="117">
        <f t="shared" si="15"/>
        <v>0</v>
      </c>
      <c r="G32" s="117">
        <f t="shared" si="15"/>
        <v>0</v>
      </c>
      <c r="H32" s="117">
        <f t="shared" si="15"/>
        <v>0</v>
      </c>
      <c r="I32" s="117">
        <f t="shared" si="15"/>
        <v>0</v>
      </c>
      <c r="J32" s="117">
        <f t="shared" si="15"/>
        <v>0</v>
      </c>
      <c r="K32" s="772" t="e">
        <f>J32/I32</f>
        <v>#DIV/0!</v>
      </c>
      <c r="L32" s="373">
        <f>SUM(L33:L37)</f>
        <v>255822270</v>
      </c>
      <c r="M32" s="117">
        <f aca="true" t="shared" si="16" ref="M32:R32">SUM(M33:M37)</f>
        <v>0</v>
      </c>
      <c r="N32" s="117">
        <f t="shared" si="16"/>
        <v>0</v>
      </c>
      <c r="O32" s="117">
        <f t="shared" si="16"/>
        <v>0</v>
      </c>
      <c r="P32" s="117">
        <f t="shared" si="16"/>
        <v>0</v>
      </c>
      <c r="Q32" s="117">
        <f t="shared" si="16"/>
        <v>0</v>
      </c>
      <c r="R32" s="117">
        <f t="shared" si="16"/>
        <v>2</v>
      </c>
      <c r="S32" s="373">
        <v>0</v>
      </c>
      <c r="T32" s="117">
        <v>0</v>
      </c>
      <c r="U32" s="117"/>
      <c r="V32" s="117"/>
      <c r="W32" s="117"/>
      <c r="X32" s="117"/>
      <c r="Y32" s="778"/>
    </row>
    <row r="33" spans="1:27" ht="21.75" customHeight="1">
      <c r="A33" s="108"/>
      <c r="B33" s="112" t="s">
        <v>43</v>
      </c>
      <c r="C33" s="1157" t="s">
        <v>328</v>
      </c>
      <c r="D33" s="1157"/>
      <c r="E33" s="1132">
        <v>217306312</v>
      </c>
      <c r="F33" s="1133"/>
      <c r="G33" s="1133"/>
      <c r="H33" s="1133"/>
      <c r="I33" s="1133"/>
      <c r="J33" s="1133"/>
      <c r="K33" s="1120"/>
      <c r="L33" s="1132">
        <v>217306312</v>
      </c>
      <c r="M33" s="1133"/>
      <c r="N33" s="1133"/>
      <c r="O33" s="1121">
        <f aca="true" t="shared" si="17" ref="O33:R34">H33</f>
        <v>0</v>
      </c>
      <c r="P33" s="1121">
        <f t="shared" si="17"/>
        <v>0</v>
      </c>
      <c r="Q33" s="1121">
        <f t="shared" si="17"/>
        <v>0</v>
      </c>
      <c r="R33" s="1121">
        <f t="shared" si="17"/>
        <v>0</v>
      </c>
      <c r="S33" s="1132">
        <v>0</v>
      </c>
      <c r="T33" s="1133">
        <v>0</v>
      </c>
      <c r="U33" s="1133"/>
      <c r="V33" s="1133"/>
      <c r="W33" s="1133"/>
      <c r="X33" s="1133"/>
      <c r="Y33" s="1087"/>
      <c r="AA33" s="337"/>
    </row>
    <row r="34" spans="1:25" ht="21.75" customHeight="1">
      <c r="A34" s="107"/>
      <c r="B34" s="112" t="s">
        <v>44</v>
      </c>
      <c r="C34" s="1155" t="s">
        <v>592</v>
      </c>
      <c r="D34" s="1155"/>
      <c r="E34" s="1127"/>
      <c r="F34" s="1128"/>
      <c r="G34" s="1128"/>
      <c r="H34" s="1128"/>
      <c r="I34" s="1128"/>
      <c r="J34" s="1128"/>
      <c r="K34" s="1120"/>
      <c r="L34" s="1127"/>
      <c r="M34" s="1128"/>
      <c r="N34" s="1128"/>
      <c r="O34" s="1121">
        <f t="shared" si="17"/>
        <v>0</v>
      </c>
      <c r="P34" s="1121">
        <f t="shared" si="17"/>
        <v>0</v>
      </c>
      <c r="Q34" s="1121">
        <f t="shared" si="17"/>
        <v>0</v>
      </c>
      <c r="R34" s="1121">
        <f t="shared" si="17"/>
        <v>0</v>
      </c>
      <c r="S34" s="1127">
        <v>0</v>
      </c>
      <c r="T34" s="1128">
        <v>0</v>
      </c>
      <c r="U34" s="1128"/>
      <c r="V34" s="1128"/>
      <c r="W34" s="1128"/>
      <c r="X34" s="1128"/>
      <c r="Y34" s="762"/>
    </row>
    <row r="35" spans="1:25" ht="21.75" customHeight="1">
      <c r="A35" s="107"/>
      <c r="B35" s="112" t="s">
        <v>70</v>
      </c>
      <c r="C35" s="1155" t="s">
        <v>513</v>
      </c>
      <c r="D35" s="1155"/>
      <c r="E35" s="1127">
        <v>0</v>
      </c>
      <c r="F35" s="1128">
        <v>0</v>
      </c>
      <c r="G35" s="1128">
        <v>0</v>
      </c>
      <c r="H35" s="1128">
        <v>0</v>
      </c>
      <c r="I35" s="1128">
        <v>0</v>
      </c>
      <c r="J35" s="1128">
        <v>0</v>
      </c>
      <c r="K35" s="1120"/>
      <c r="L35" s="1127">
        <v>0</v>
      </c>
      <c r="M35" s="1128"/>
      <c r="N35" s="1128"/>
      <c r="O35" s="1128">
        <v>0</v>
      </c>
      <c r="P35" s="1128">
        <v>0</v>
      </c>
      <c r="Q35" s="1128">
        <v>0</v>
      </c>
      <c r="R35" s="1128">
        <v>0</v>
      </c>
      <c r="S35" s="1127">
        <v>0</v>
      </c>
      <c r="T35" s="1128">
        <v>0</v>
      </c>
      <c r="U35" s="1128"/>
      <c r="V35" s="1128"/>
      <c r="W35" s="1128"/>
      <c r="X35" s="1128"/>
      <c r="Y35" s="762"/>
    </row>
    <row r="36" spans="1:25" ht="21.75" customHeight="1">
      <c r="A36" s="107"/>
      <c r="B36" s="112" t="s">
        <v>71</v>
      </c>
      <c r="C36" s="1155" t="s">
        <v>378</v>
      </c>
      <c r="D36" s="1155"/>
      <c r="E36" s="1127">
        <v>0</v>
      </c>
      <c r="F36" s="1128">
        <v>0</v>
      </c>
      <c r="G36" s="1128">
        <v>0</v>
      </c>
      <c r="H36" s="1128">
        <v>0</v>
      </c>
      <c r="I36" s="1128">
        <v>0</v>
      </c>
      <c r="J36" s="1128">
        <v>0</v>
      </c>
      <c r="K36" s="1129"/>
      <c r="L36" s="1127">
        <v>0</v>
      </c>
      <c r="M36" s="1128"/>
      <c r="N36" s="1128"/>
      <c r="O36" s="1128">
        <v>0</v>
      </c>
      <c r="P36" s="1128">
        <v>0</v>
      </c>
      <c r="Q36" s="1128">
        <v>0</v>
      </c>
      <c r="R36" s="1128">
        <v>0</v>
      </c>
      <c r="S36" s="1127">
        <v>0</v>
      </c>
      <c r="T36" s="1128">
        <v>0</v>
      </c>
      <c r="U36" s="1128"/>
      <c r="V36" s="1128"/>
      <c r="W36" s="1128"/>
      <c r="X36" s="1128"/>
      <c r="Y36" s="762"/>
    </row>
    <row r="37" spans="1:25" ht="21.75" customHeight="1">
      <c r="A37" s="107"/>
      <c r="B37" s="112" t="s">
        <v>374</v>
      </c>
      <c r="C37" s="1155" t="s">
        <v>329</v>
      </c>
      <c r="D37" s="1155"/>
      <c r="E37" s="381">
        <f aca="true" t="shared" si="18" ref="E37:J37">SUM(E38:E40)</f>
        <v>38515958</v>
      </c>
      <c r="F37" s="297">
        <f t="shared" si="18"/>
        <v>0</v>
      </c>
      <c r="G37" s="297">
        <f t="shared" si="18"/>
        <v>0</v>
      </c>
      <c r="H37" s="297">
        <f t="shared" si="18"/>
        <v>0</v>
      </c>
      <c r="I37" s="297">
        <f t="shared" si="18"/>
        <v>0</v>
      </c>
      <c r="J37" s="297">
        <f t="shared" si="18"/>
        <v>0</v>
      </c>
      <c r="K37" s="774" t="e">
        <f>J37/I37</f>
        <v>#DIV/0!</v>
      </c>
      <c r="L37" s="381">
        <f>SUM(L38:L40)</f>
        <v>38515958</v>
      </c>
      <c r="M37" s="297"/>
      <c r="N37" s="297"/>
      <c r="O37" s="297">
        <f>SUM(O38:O40)</f>
        <v>0</v>
      </c>
      <c r="P37" s="297">
        <f>SUM(P38:P40)</f>
        <v>0</v>
      </c>
      <c r="Q37" s="297">
        <f>SUM(Q38:Q40)</f>
        <v>0</v>
      </c>
      <c r="R37" s="297">
        <f>SUM(R38:R40)</f>
        <v>2</v>
      </c>
      <c r="S37" s="381">
        <v>0</v>
      </c>
      <c r="T37" s="297">
        <v>0</v>
      </c>
      <c r="U37" s="297"/>
      <c r="V37" s="297"/>
      <c r="W37" s="297"/>
      <c r="X37" s="297"/>
      <c r="Y37" s="762"/>
    </row>
    <row r="38" spans="1:25" ht="21.75" customHeight="1">
      <c r="A38" s="107"/>
      <c r="B38" s="112"/>
      <c r="C38" s="109" t="s">
        <v>375</v>
      </c>
      <c r="D38" s="638" t="s">
        <v>34</v>
      </c>
      <c r="E38" s="1127">
        <v>8066400</v>
      </c>
      <c r="F38" s="1128"/>
      <c r="G38" s="1128"/>
      <c r="H38" s="1128"/>
      <c r="I38" s="1128"/>
      <c r="J38" s="1128"/>
      <c r="K38" s="1120"/>
      <c r="L38" s="1127">
        <v>8066400</v>
      </c>
      <c r="M38" s="1128"/>
      <c r="N38" s="1128"/>
      <c r="O38" s="1121">
        <f>H38</f>
        <v>0</v>
      </c>
      <c r="P38" s="1121">
        <f>I38</f>
        <v>0</v>
      </c>
      <c r="Q38" s="1121">
        <f>J38</f>
        <v>0</v>
      </c>
      <c r="R38" s="1121">
        <f>K38</f>
        <v>0</v>
      </c>
      <c r="S38" s="1127">
        <v>0</v>
      </c>
      <c r="T38" s="1128">
        <v>0</v>
      </c>
      <c r="U38" s="1128"/>
      <c r="V38" s="1128"/>
      <c r="W38" s="1128"/>
      <c r="X38" s="1128"/>
      <c r="Y38" s="762"/>
    </row>
    <row r="39" spans="1:25" ht="21.75" customHeight="1">
      <c r="A39" s="107"/>
      <c r="B39" s="112"/>
      <c r="C39" s="103" t="s">
        <v>376</v>
      </c>
      <c r="D39" s="342" t="s">
        <v>33</v>
      </c>
      <c r="E39" s="1127"/>
      <c r="F39" s="1128"/>
      <c r="G39" s="1128"/>
      <c r="H39" s="1128"/>
      <c r="I39" s="1128"/>
      <c r="J39" s="1128"/>
      <c r="K39" s="1129"/>
      <c r="L39" s="1127"/>
      <c r="M39" s="1128"/>
      <c r="N39" s="1128"/>
      <c r="O39" s="1128">
        <v>0</v>
      </c>
      <c r="P39" s="1128">
        <v>0</v>
      </c>
      <c r="Q39" s="1128">
        <v>0</v>
      </c>
      <c r="R39" s="1128">
        <v>2</v>
      </c>
      <c r="S39" s="1127">
        <v>0</v>
      </c>
      <c r="T39" s="1128">
        <v>0</v>
      </c>
      <c r="U39" s="1128"/>
      <c r="V39" s="1128"/>
      <c r="W39" s="1128"/>
      <c r="X39" s="1128"/>
      <c r="Y39" s="762"/>
    </row>
    <row r="40" spans="1:25" ht="21.75" customHeight="1" thickBot="1">
      <c r="A40" s="107"/>
      <c r="B40" s="112"/>
      <c r="C40" s="103" t="s">
        <v>377</v>
      </c>
      <c r="D40" s="342" t="s">
        <v>35</v>
      </c>
      <c r="E40" s="1130">
        <v>30449558</v>
      </c>
      <c r="F40" s="1131"/>
      <c r="G40" s="1131"/>
      <c r="H40" s="1131"/>
      <c r="I40" s="1131"/>
      <c r="J40" s="1131"/>
      <c r="K40" s="1120"/>
      <c r="L40" s="1130">
        <v>30449558</v>
      </c>
      <c r="M40" s="1131"/>
      <c r="N40" s="1131"/>
      <c r="O40" s="1121">
        <f>H40</f>
        <v>0</v>
      </c>
      <c r="P40" s="1121">
        <f>I40</f>
        <v>0</v>
      </c>
      <c r="Q40" s="1121">
        <f>J40</f>
        <v>0</v>
      </c>
      <c r="R40" s="1121">
        <f>K40</f>
        <v>0</v>
      </c>
      <c r="S40" s="1130">
        <v>0</v>
      </c>
      <c r="T40" s="1131">
        <v>0</v>
      </c>
      <c r="U40" s="1131"/>
      <c r="V40" s="1131"/>
      <c r="W40" s="1131"/>
      <c r="X40" s="1131"/>
      <c r="Y40" s="763"/>
    </row>
    <row r="41" spans="1:25" ht="21.75" customHeight="1" thickBot="1">
      <c r="A41" s="114" t="s">
        <v>11</v>
      </c>
      <c r="B41" s="1169" t="s">
        <v>330</v>
      </c>
      <c r="C41" s="1169"/>
      <c r="D41" s="1169"/>
      <c r="E41" s="373">
        <f>SUM(E42:E43)</f>
        <v>40000000</v>
      </c>
      <c r="F41" s="117">
        <f>SUM(F42:F43)</f>
        <v>0</v>
      </c>
      <c r="G41" s="117">
        <f>SUM(G42:G43)</f>
        <v>0</v>
      </c>
      <c r="H41" s="117">
        <f>H42+H43+H47</f>
        <v>0</v>
      </c>
      <c r="I41" s="117">
        <f>I42+I43+I47</f>
        <v>0</v>
      </c>
      <c r="J41" s="117">
        <f>J42+J43+J47</f>
        <v>0</v>
      </c>
      <c r="K41" s="772" t="e">
        <f>J41/I41</f>
        <v>#DIV/0!</v>
      </c>
      <c r="L41" s="373">
        <f>SUM(L42:L43)</f>
        <v>40000000</v>
      </c>
      <c r="M41" s="117">
        <f>SUM(M42:M43)</f>
        <v>0</v>
      </c>
      <c r="N41" s="117">
        <f>SUM(N42:N43)</f>
        <v>0</v>
      </c>
      <c r="O41" s="117">
        <f>O42+O43+O47</f>
        <v>0</v>
      </c>
      <c r="P41" s="117">
        <f>P42+P43+P47</f>
        <v>0</v>
      </c>
      <c r="Q41" s="117">
        <f>Q42+Q43+Q47</f>
        <v>0</v>
      </c>
      <c r="R41" s="117">
        <f>R42+R43+R47</f>
        <v>6000002</v>
      </c>
      <c r="S41" s="373">
        <f>SUM(S42:S43)</f>
        <v>0</v>
      </c>
      <c r="T41" s="117">
        <f>SUM(T42:T43)</f>
        <v>0</v>
      </c>
      <c r="U41" s="117">
        <f>SUM(U42:U43)</f>
        <v>0</v>
      </c>
      <c r="V41" s="117">
        <f>V42+V43+V47</f>
        <v>0</v>
      </c>
      <c r="W41" s="117">
        <f>W42+W43+W47</f>
        <v>0</v>
      </c>
      <c r="X41" s="117">
        <f>X42+X43+X47</f>
        <v>0</v>
      </c>
      <c r="Y41" s="778"/>
    </row>
    <row r="42" spans="1:25" ht="21.75" customHeight="1">
      <c r="A42" s="108"/>
      <c r="B42" s="115" t="s">
        <v>331</v>
      </c>
      <c r="C42" s="1167" t="s">
        <v>333</v>
      </c>
      <c r="D42" s="1167"/>
      <c r="E42" s="1136">
        <v>40000000</v>
      </c>
      <c r="F42" s="1134">
        <v>0</v>
      </c>
      <c r="G42" s="1134">
        <v>0</v>
      </c>
      <c r="H42" s="1134">
        <v>0</v>
      </c>
      <c r="I42" s="1134">
        <v>0</v>
      </c>
      <c r="J42" s="1134">
        <v>0</v>
      </c>
      <c r="K42" s="1135"/>
      <c r="L42" s="1136">
        <v>40000000</v>
      </c>
      <c r="M42" s="1134"/>
      <c r="N42" s="1134"/>
      <c r="O42" s="1134"/>
      <c r="P42" s="1134"/>
      <c r="Q42" s="1134"/>
      <c r="R42" s="1134">
        <v>2</v>
      </c>
      <c r="S42" s="1136">
        <v>0</v>
      </c>
      <c r="T42" s="1134">
        <v>0</v>
      </c>
      <c r="U42" s="1134"/>
      <c r="V42" s="1134"/>
      <c r="W42" s="1134"/>
      <c r="X42" s="1134"/>
      <c r="Y42" s="782"/>
    </row>
    <row r="43" spans="1:25" ht="21.75" customHeight="1">
      <c r="A43" s="107"/>
      <c r="B43" s="104" t="s">
        <v>332</v>
      </c>
      <c r="C43" s="1155" t="s">
        <v>334</v>
      </c>
      <c r="D43" s="1155"/>
      <c r="E43" s="381">
        <f aca="true" t="shared" si="19" ref="E43:J43">SUM(E44:E46)</f>
        <v>0</v>
      </c>
      <c r="F43" s="297">
        <f t="shared" si="19"/>
        <v>0</v>
      </c>
      <c r="G43" s="297">
        <f t="shared" si="19"/>
        <v>0</v>
      </c>
      <c r="H43" s="297">
        <f t="shared" si="19"/>
        <v>0</v>
      </c>
      <c r="I43" s="297">
        <f t="shared" si="19"/>
        <v>0</v>
      </c>
      <c r="J43" s="297">
        <f t="shared" si="19"/>
        <v>0</v>
      </c>
      <c r="K43" s="774" t="e">
        <f>J43/I43</f>
        <v>#DIV/0!</v>
      </c>
      <c r="L43" s="381">
        <f>SUM(L44:L46)</f>
        <v>0</v>
      </c>
      <c r="M43" s="297"/>
      <c r="N43" s="297"/>
      <c r="O43" s="297"/>
      <c r="P43" s="297"/>
      <c r="Q43" s="297"/>
      <c r="R43" s="297">
        <f aca="true" t="shared" si="20" ref="R43:X43">SUM(R44:R46)</f>
        <v>6000000</v>
      </c>
      <c r="S43" s="381">
        <f t="shared" si="20"/>
        <v>0</v>
      </c>
      <c r="T43" s="297">
        <f t="shared" si="20"/>
        <v>0</v>
      </c>
      <c r="U43" s="297">
        <f t="shared" si="20"/>
        <v>0</v>
      </c>
      <c r="V43" s="297">
        <f t="shared" si="20"/>
        <v>0</v>
      </c>
      <c r="W43" s="297">
        <f t="shared" si="20"/>
        <v>0</v>
      </c>
      <c r="X43" s="297">
        <f t="shared" si="20"/>
        <v>0</v>
      </c>
      <c r="Y43" s="762"/>
    </row>
    <row r="44" spans="1:25" ht="21.75" customHeight="1">
      <c r="A44" s="107"/>
      <c r="B44" s="115"/>
      <c r="C44" s="109" t="s">
        <v>335</v>
      </c>
      <c r="D44" s="638" t="s">
        <v>34</v>
      </c>
      <c r="E44" s="1127">
        <v>0</v>
      </c>
      <c r="F44" s="1128">
        <v>0</v>
      </c>
      <c r="G44" s="1128">
        <v>0</v>
      </c>
      <c r="H44" s="1128">
        <v>0</v>
      </c>
      <c r="I44" s="1128">
        <v>0</v>
      </c>
      <c r="J44" s="1128">
        <v>0</v>
      </c>
      <c r="K44" s="1129"/>
      <c r="L44" s="1127">
        <v>0</v>
      </c>
      <c r="M44" s="1128"/>
      <c r="N44" s="1128"/>
      <c r="O44" s="1128"/>
      <c r="P44" s="1128"/>
      <c r="Q44" s="1128"/>
      <c r="R44" s="1128">
        <v>0</v>
      </c>
      <c r="S44" s="1127">
        <v>0</v>
      </c>
      <c r="T44" s="1128">
        <v>0</v>
      </c>
      <c r="U44" s="1128"/>
      <c r="V44" s="1128"/>
      <c r="W44" s="1128"/>
      <c r="X44" s="1128"/>
      <c r="Y44" s="762"/>
    </row>
    <row r="45" spans="1:25" ht="21.75" customHeight="1">
      <c r="A45" s="107"/>
      <c r="B45" s="104"/>
      <c r="C45" s="103" t="s">
        <v>336</v>
      </c>
      <c r="D45" s="638" t="s">
        <v>33</v>
      </c>
      <c r="E45" s="1127">
        <v>0</v>
      </c>
      <c r="F45" s="1128">
        <v>0</v>
      </c>
      <c r="G45" s="1128">
        <v>0</v>
      </c>
      <c r="H45" s="1128">
        <v>0</v>
      </c>
      <c r="I45" s="1128">
        <v>0</v>
      </c>
      <c r="J45" s="1128">
        <v>0</v>
      </c>
      <c r="K45" s="1120"/>
      <c r="L45" s="1127">
        <v>0</v>
      </c>
      <c r="M45" s="1128"/>
      <c r="N45" s="1128"/>
      <c r="O45" s="1128"/>
      <c r="P45" s="1128"/>
      <c r="Q45" s="1128"/>
      <c r="R45" s="1128">
        <v>0</v>
      </c>
      <c r="S45" s="1127">
        <v>0</v>
      </c>
      <c r="T45" s="1128">
        <v>0</v>
      </c>
      <c r="U45" s="1128"/>
      <c r="V45" s="1128"/>
      <c r="W45" s="1128"/>
      <c r="X45" s="1128"/>
      <c r="Y45" s="762"/>
    </row>
    <row r="46" spans="1:25" ht="21.75" customHeight="1">
      <c r="A46" s="111"/>
      <c r="B46" s="115"/>
      <c r="C46" s="109" t="s">
        <v>337</v>
      </c>
      <c r="D46" s="638" t="s">
        <v>338</v>
      </c>
      <c r="E46" s="1127"/>
      <c r="F46" s="1128"/>
      <c r="G46" s="1128"/>
      <c r="H46" s="1128"/>
      <c r="I46" s="1128"/>
      <c r="J46" s="1128"/>
      <c r="K46" s="1120"/>
      <c r="L46" s="1127"/>
      <c r="M46" s="1128"/>
      <c r="N46" s="1128"/>
      <c r="O46" s="1128"/>
      <c r="P46" s="1128"/>
      <c r="Q46" s="1128"/>
      <c r="R46" s="1128">
        <v>6000000</v>
      </c>
      <c r="S46" s="1127">
        <v>0</v>
      </c>
      <c r="T46" s="1128">
        <v>0</v>
      </c>
      <c r="U46" s="1128"/>
      <c r="V46" s="1128"/>
      <c r="W46" s="1128"/>
      <c r="X46" s="1128"/>
      <c r="Y46" s="762"/>
    </row>
    <row r="47" spans="1:25" ht="21.75" customHeight="1" thickBot="1">
      <c r="A47" s="387"/>
      <c r="B47" s="104" t="s">
        <v>364</v>
      </c>
      <c r="C47" s="1155" t="s">
        <v>582</v>
      </c>
      <c r="D47" s="1155"/>
      <c r="E47" s="1127">
        <v>0</v>
      </c>
      <c r="F47" s="1128">
        <v>0</v>
      </c>
      <c r="G47" s="1128">
        <v>0</v>
      </c>
      <c r="H47" s="1128"/>
      <c r="I47" s="1128"/>
      <c r="J47" s="1128"/>
      <c r="K47" s="1129"/>
      <c r="L47" s="1127">
        <v>0</v>
      </c>
      <c r="M47" s="1128"/>
      <c r="N47" s="1128"/>
      <c r="O47" s="1121"/>
      <c r="P47" s="1121"/>
      <c r="Q47" s="1121"/>
      <c r="R47" s="1121">
        <f>K47-Y47</f>
        <v>0</v>
      </c>
      <c r="S47" s="1127">
        <v>0</v>
      </c>
      <c r="T47" s="1128">
        <v>0</v>
      </c>
      <c r="U47" s="1128"/>
      <c r="V47" s="1128">
        <f>H47</f>
        <v>0</v>
      </c>
      <c r="W47" s="1128">
        <f>I47</f>
        <v>0</v>
      </c>
      <c r="X47" s="1128">
        <f>J47</f>
        <v>0</v>
      </c>
      <c r="Y47" s="762"/>
    </row>
    <row r="48" spans="1:25" ht="21.75" customHeight="1" hidden="1" thickBot="1">
      <c r="A48" s="387"/>
      <c r="B48" s="115"/>
      <c r="C48" s="1163"/>
      <c r="D48" s="1163"/>
      <c r="E48" s="580"/>
      <c r="F48" s="581"/>
      <c r="G48" s="581"/>
      <c r="H48" s="581"/>
      <c r="I48" s="581"/>
      <c r="J48" s="581"/>
      <c r="K48" s="763" t="e">
        <f>I48/H48</f>
        <v>#DIV/0!</v>
      </c>
      <c r="L48" s="580"/>
      <c r="M48" s="581"/>
      <c r="N48" s="581"/>
      <c r="O48" s="581"/>
      <c r="P48" s="581"/>
      <c r="Q48" s="581"/>
      <c r="R48" s="581"/>
      <c r="S48" s="580"/>
      <c r="T48" s="581"/>
      <c r="U48" s="581"/>
      <c r="V48" s="581"/>
      <c r="W48" s="581"/>
      <c r="X48" s="581"/>
      <c r="Y48" s="763"/>
    </row>
    <row r="49" spans="1:25" ht="21.75" customHeight="1" thickBot="1">
      <c r="A49" s="114" t="s">
        <v>12</v>
      </c>
      <c r="B49" s="1159" t="s">
        <v>77</v>
      </c>
      <c r="C49" s="1159"/>
      <c r="D49" s="1159"/>
      <c r="E49" s="373">
        <f aca="true" t="shared" si="21" ref="E49:J49">E50+E51</f>
        <v>0</v>
      </c>
      <c r="F49" s="117">
        <f t="shared" si="21"/>
        <v>0</v>
      </c>
      <c r="G49" s="117">
        <f t="shared" si="21"/>
        <v>0</v>
      </c>
      <c r="H49" s="117">
        <f t="shared" si="21"/>
        <v>0</v>
      </c>
      <c r="I49" s="117">
        <f t="shared" si="21"/>
        <v>0</v>
      </c>
      <c r="J49" s="117">
        <f t="shared" si="21"/>
        <v>0</v>
      </c>
      <c r="K49" s="772" t="e">
        <f>J49/I49</f>
        <v>#DIV/0!</v>
      </c>
      <c r="L49" s="373">
        <f>L50+L51</f>
        <v>0</v>
      </c>
      <c r="M49" s="117">
        <f aca="true" t="shared" si="22" ref="M49:X49">M50+M51</f>
        <v>0</v>
      </c>
      <c r="N49" s="117">
        <f t="shared" si="22"/>
        <v>0</v>
      </c>
      <c r="O49" s="117">
        <f t="shared" si="22"/>
        <v>0</v>
      </c>
      <c r="P49" s="117">
        <f t="shared" si="22"/>
        <v>0</v>
      </c>
      <c r="Q49" s="117">
        <f t="shared" si="22"/>
        <v>0</v>
      </c>
      <c r="R49" s="117">
        <f t="shared" si="22"/>
        <v>0</v>
      </c>
      <c r="S49" s="373">
        <f t="shared" si="22"/>
        <v>0</v>
      </c>
      <c r="T49" s="117">
        <f t="shared" si="22"/>
        <v>0</v>
      </c>
      <c r="U49" s="117">
        <f t="shared" si="22"/>
        <v>0</v>
      </c>
      <c r="V49" s="117">
        <f t="shared" si="22"/>
        <v>0</v>
      </c>
      <c r="W49" s="117">
        <f t="shared" si="22"/>
        <v>0</v>
      </c>
      <c r="X49" s="117">
        <f t="shared" si="22"/>
        <v>0</v>
      </c>
      <c r="Y49" s="778"/>
    </row>
    <row r="50" spans="1:25" s="1064" customFormat="1" ht="21.75" customHeight="1">
      <c r="A50" s="1063"/>
      <c r="B50" s="115" t="s">
        <v>45</v>
      </c>
      <c r="C50" s="1167" t="s">
        <v>351</v>
      </c>
      <c r="D50" s="1167"/>
      <c r="E50" s="1136"/>
      <c r="F50" s="1134"/>
      <c r="G50" s="1134"/>
      <c r="H50" s="1134"/>
      <c r="I50" s="1134"/>
      <c r="J50" s="1134"/>
      <c r="K50" s="1120"/>
      <c r="L50" s="1136"/>
      <c r="M50" s="1134"/>
      <c r="N50" s="1134"/>
      <c r="O50" s="1121">
        <f aca="true" t="shared" si="23" ref="O50:R51">H50</f>
        <v>0</v>
      </c>
      <c r="P50" s="1121">
        <f t="shared" si="23"/>
        <v>0</v>
      </c>
      <c r="Q50" s="1121">
        <f t="shared" si="23"/>
        <v>0</v>
      </c>
      <c r="R50" s="1121">
        <f t="shared" si="23"/>
        <v>0</v>
      </c>
      <c r="S50" s="1136">
        <v>0</v>
      </c>
      <c r="T50" s="1134">
        <v>0</v>
      </c>
      <c r="U50" s="1134"/>
      <c r="V50" s="1134"/>
      <c r="W50" s="1134"/>
      <c r="X50" s="1134"/>
      <c r="Y50" s="782"/>
    </row>
    <row r="51" spans="1:25" s="1064" customFormat="1" ht="21.75" customHeight="1" thickBot="1">
      <c r="A51" s="107"/>
      <c r="B51" s="103" t="s">
        <v>46</v>
      </c>
      <c r="C51" s="1155" t="s">
        <v>563</v>
      </c>
      <c r="D51" s="1155"/>
      <c r="E51" s="1137"/>
      <c r="F51" s="1138"/>
      <c r="G51" s="1138"/>
      <c r="H51" s="1138"/>
      <c r="I51" s="1138"/>
      <c r="J51" s="1138"/>
      <c r="K51" s="1139"/>
      <c r="L51" s="1137"/>
      <c r="M51" s="1138"/>
      <c r="N51" s="1138"/>
      <c r="O51" s="1121">
        <f t="shared" si="23"/>
        <v>0</v>
      </c>
      <c r="P51" s="1121">
        <f t="shared" si="23"/>
        <v>0</v>
      </c>
      <c r="Q51" s="1121">
        <f t="shared" si="23"/>
        <v>0</v>
      </c>
      <c r="R51" s="1121">
        <f t="shared" si="23"/>
        <v>0</v>
      </c>
      <c r="S51" s="1137">
        <v>0</v>
      </c>
      <c r="T51" s="1138">
        <v>0</v>
      </c>
      <c r="U51" s="1138"/>
      <c r="V51" s="1138"/>
      <c r="W51" s="1138"/>
      <c r="X51" s="1138"/>
      <c r="Y51" s="787"/>
    </row>
    <row r="52" spans="1:25" ht="21.75" customHeight="1" thickBot="1">
      <c r="A52" s="114" t="s">
        <v>13</v>
      </c>
      <c r="B52" s="1159" t="s">
        <v>339</v>
      </c>
      <c r="C52" s="1159"/>
      <c r="D52" s="1159"/>
      <c r="E52" s="368">
        <f aca="true" t="shared" si="24" ref="E52:J52">SUM(E53:E54)</f>
        <v>33000000</v>
      </c>
      <c r="F52" s="299">
        <f t="shared" si="24"/>
        <v>0</v>
      </c>
      <c r="G52" s="299">
        <f t="shared" si="24"/>
        <v>0</v>
      </c>
      <c r="H52" s="299">
        <f t="shared" si="24"/>
        <v>0</v>
      </c>
      <c r="I52" s="299">
        <f t="shared" si="24"/>
        <v>0</v>
      </c>
      <c r="J52" s="299">
        <f t="shared" si="24"/>
        <v>0</v>
      </c>
      <c r="K52" s="772" t="e">
        <f>J52/I52</f>
        <v>#DIV/0!</v>
      </c>
      <c r="L52" s="368">
        <f>SUM(L53:L54)</f>
        <v>33000000</v>
      </c>
      <c r="M52" s="299">
        <f aca="true" t="shared" si="25" ref="M52:X52">SUM(M53:M54)</f>
        <v>0</v>
      </c>
      <c r="N52" s="299">
        <f t="shared" si="25"/>
        <v>0</v>
      </c>
      <c r="O52" s="299">
        <f t="shared" si="25"/>
        <v>0</v>
      </c>
      <c r="P52" s="299">
        <f t="shared" si="25"/>
        <v>0</v>
      </c>
      <c r="Q52" s="299">
        <f t="shared" si="25"/>
        <v>0</v>
      </c>
      <c r="R52" s="299">
        <f t="shared" si="25"/>
        <v>2</v>
      </c>
      <c r="S52" s="368">
        <f t="shared" si="25"/>
        <v>0</v>
      </c>
      <c r="T52" s="299">
        <f t="shared" si="25"/>
        <v>0</v>
      </c>
      <c r="U52" s="299">
        <f t="shared" si="25"/>
        <v>0</v>
      </c>
      <c r="V52" s="299">
        <f t="shared" si="25"/>
        <v>0</v>
      </c>
      <c r="W52" s="299">
        <f t="shared" si="25"/>
        <v>0</v>
      </c>
      <c r="X52" s="299">
        <f t="shared" si="25"/>
        <v>0</v>
      </c>
      <c r="Y52" s="784"/>
    </row>
    <row r="53" spans="1:25" s="7" customFormat="1" ht="21.75" customHeight="1">
      <c r="A53" s="116"/>
      <c r="B53" s="109" t="s">
        <v>47</v>
      </c>
      <c r="C53" s="1167" t="s">
        <v>341</v>
      </c>
      <c r="D53" s="1167"/>
      <c r="E53" s="1140">
        <v>33000000</v>
      </c>
      <c r="F53" s="1121">
        <v>0</v>
      </c>
      <c r="G53" s="1121"/>
      <c r="H53" s="1121"/>
      <c r="I53" s="1121"/>
      <c r="J53" s="1121"/>
      <c r="K53" s="1120"/>
      <c r="L53" s="1140">
        <v>33000000</v>
      </c>
      <c r="M53" s="1121">
        <v>0</v>
      </c>
      <c r="N53" s="1121"/>
      <c r="O53" s="1121">
        <f>H53</f>
        <v>0</v>
      </c>
      <c r="P53" s="1121">
        <f>I53</f>
        <v>0</v>
      </c>
      <c r="Q53" s="1121">
        <f>J53</f>
        <v>0</v>
      </c>
      <c r="R53" s="1121">
        <f>K53</f>
        <v>0</v>
      </c>
      <c r="S53" s="1140">
        <v>0</v>
      </c>
      <c r="T53" s="1121">
        <v>0</v>
      </c>
      <c r="U53" s="1121"/>
      <c r="V53" s="1121"/>
      <c r="W53" s="1121"/>
      <c r="X53" s="1121"/>
      <c r="Y53" s="790"/>
    </row>
    <row r="54" spans="1:25" ht="21.75" customHeight="1" thickBot="1">
      <c r="A54" s="111"/>
      <c r="B54" s="112" t="s">
        <v>340</v>
      </c>
      <c r="C54" s="1160" t="s">
        <v>342</v>
      </c>
      <c r="D54" s="1160"/>
      <c r="E54" s="1141">
        <v>0</v>
      </c>
      <c r="F54" s="1142">
        <v>0</v>
      </c>
      <c r="G54" s="1142">
        <v>0</v>
      </c>
      <c r="H54" s="1142">
        <v>0</v>
      </c>
      <c r="I54" s="1142">
        <v>0</v>
      </c>
      <c r="J54" s="1142">
        <v>0</v>
      </c>
      <c r="K54" s="1143"/>
      <c r="L54" s="1141">
        <v>0</v>
      </c>
      <c r="M54" s="1142">
        <v>0</v>
      </c>
      <c r="N54" s="1142">
        <v>0</v>
      </c>
      <c r="O54" s="1142">
        <v>0</v>
      </c>
      <c r="P54" s="1142">
        <v>0</v>
      </c>
      <c r="Q54" s="1142">
        <v>0</v>
      </c>
      <c r="R54" s="1142">
        <v>2</v>
      </c>
      <c r="S54" s="1141">
        <v>0</v>
      </c>
      <c r="T54" s="1142">
        <v>0</v>
      </c>
      <c r="U54" s="1142"/>
      <c r="V54" s="1142"/>
      <c r="W54" s="1142"/>
      <c r="X54" s="1142"/>
      <c r="Y54" s="786"/>
    </row>
    <row r="55" spans="1:25" ht="21.75" customHeight="1" thickBot="1">
      <c r="A55" s="114" t="s">
        <v>14</v>
      </c>
      <c r="B55" s="1168" t="s">
        <v>79</v>
      </c>
      <c r="C55" s="1168"/>
      <c r="D55" s="1168"/>
      <c r="E55" s="368">
        <f aca="true" t="shared" si="26" ref="E55:J55">E7+E21+E41+E49+E52+E32</f>
        <v>519654824</v>
      </c>
      <c r="F55" s="299">
        <f t="shared" si="26"/>
        <v>0</v>
      </c>
      <c r="G55" s="299">
        <f t="shared" si="26"/>
        <v>0</v>
      </c>
      <c r="H55" s="299">
        <f t="shared" si="26"/>
        <v>0</v>
      </c>
      <c r="I55" s="299">
        <f t="shared" si="26"/>
        <v>0</v>
      </c>
      <c r="J55" s="299">
        <f t="shared" si="26"/>
        <v>0</v>
      </c>
      <c r="K55" s="772" t="e">
        <f>J55/I55</f>
        <v>#DIV/0!</v>
      </c>
      <c r="L55" s="368">
        <f>L7+L21+L41+L49+L52+L32</f>
        <v>498709342</v>
      </c>
      <c r="M55" s="299">
        <f aca="true" t="shared" si="27" ref="M55:X55">M7+M21+M41+M49+M52+M32</f>
        <v>0</v>
      </c>
      <c r="N55" s="299">
        <f t="shared" si="27"/>
        <v>0</v>
      </c>
      <c r="O55" s="299">
        <f t="shared" si="27"/>
        <v>0</v>
      </c>
      <c r="P55" s="299">
        <f t="shared" si="27"/>
        <v>0</v>
      </c>
      <c r="Q55" s="299">
        <f t="shared" si="27"/>
        <v>0</v>
      </c>
      <c r="R55" s="299" t="e">
        <f t="shared" si="27"/>
        <v>#DIV/0!</v>
      </c>
      <c r="S55" s="368">
        <f t="shared" si="27"/>
        <v>20945482</v>
      </c>
      <c r="T55" s="299">
        <f t="shared" si="27"/>
        <v>0</v>
      </c>
      <c r="U55" s="299">
        <f t="shared" si="27"/>
        <v>0</v>
      </c>
      <c r="V55" s="299">
        <f t="shared" si="27"/>
        <v>0</v>
      </c>
      <c r="W55" s="299">
        <f t="shared" si="27"/>
        <v>0</v>
      </c>
      <c r="X55" s="299">
        <f t="shared" si="27"/>
        <v>0</v>
      </c>
      <c r="Y55" s="784" t="e">
        <f>W55/V55</f>
        <v>#DIV/0!</v>
      </c>
    </row>
    <row r="56" spans="1:25" ht="24" customHeight="1" thickBot="1">
      <c r="A56" s="110" t="s">
        <v>60</v>
      </c>
      <c r="B56" s="1159" t="s">
        <v>343</v>
      </c>
      <c r="C56" s="1159"/>
      <c r="D56" s="1159"/>
      <c r="E56" s="368">
        <f aca="true" t="shared" si="28" ref="E56:J56">SUM(E57:E59)</f>
        <v>144196013</v>
      </c>
      <c r="F56" s="299">
        <f t="shared" si="28"/>
        <v>0</v>
      </c>
      <c r="G56" s="299">
        <f t="shared" si="28"/>
        <v>0</v>
      </c>
      <c r="H56" s="299">
        <f t="shared" si="28"/>
        <v>0</v>
      </c>
      <c r="I56" s="299">
        <f t="shared" si="28"/>
        <v>0</v>
      </c>
      <c r="J56" s="299">
        <f t="shared" si="28"/>
        <v>0</v>
      </c>
      <c r="K56" s="772" t="e">
        <f>J56/I56</f>
        <v>#DIV/0!</v>
      </c>
      <c r="L56" s="368">
        <f>SUM(L57:L59)</f>
        <v>144196013</v>
      </c>
      <c r="M56" s="299">
        <f aca="true" t="shared" si="29" ref="M56:X56">SUM(M57:M59)</f>
        <v>0</v>
      </c>
      <c r="N56" s="299">
        <f t="shared" si="29"/>
        <v>0</v>
      </c>
      <c r="O56" s="299">
        <f t="shared" si="29"/>
        <v>0</v>
      </c>
      <c r="P56" s="299">
        <f t="shared" si="29"/>
        <v>0</v>
      </c>
      <c r="Q56" s="299">
        <f t="shared" si="29"/>
        <v>0</v>
      </c>
      <c r="R56" s="299">
        <f t="shared" si="29"/>
        <v>0</v>
      </c>
      <c r="S56" s="368">
        <f t="shared" si="29"/>
        <v>0</v>
      </c>
      <c r="T56" s="299">
        <f t="shared" si="29"/>
        <v>0</v>
      </c>
      <c r="U56" s="299">
        <f t="shared" si="29"/>
        <v>0</v>
      </c>
      <c r="V56" s="299">
        <f t="shared" si="29"/>
        <v>0</v>
      </c>
      <c r="W56" s="299">
        <f t="shared" si="29"/>
        <v>0</v>
      </c>
      <c r="X56" s="299">
        <f t="shared" si="29"/>
        <v>0</v>
      </c>
      <c r="Y56" s="784"/>
    </row>
    <row r="57" spans="1:25" ht="21.75" customHeight="1">
      <c r="A57" s="108"/>
      <c r="B57" s="109" t="s">
        <v>48</v>
      </c>
      <c r="C57" s="1167" t="s">
        <v>344</v>
      </c>
      <c r="D57" s="1167"/>
      <c r="E57" s="1140"/>
      <c r="F57" s="1121"/>
      <c r="G57" s="1121"/>
      <c r="H57" s="1121"/>
      <c r="I57" s="1121"/>
      <c r="J57" s="1121"/>
      <c r="K57" s="1120"/>
      <c r="L57" s="1140"/>
      <c r="M57" s="1121"/>
      <c r="N57" s="1121"/>
      <c r="O57" s="1121">
        <f>H57</f>
        <v>0</v>
      </c>
      <c r="P57" s="1121">
        <f>I57</f>
        <v>0</v>
      </c>
      <c r="Q57" s="1121">
        <f>J57</f>
        <v>0</v>
      </c>
      <c r="R57" s="1121">
        <f>K57</f>
        <v>0</v>
      </c>
      <c r="S57" s="1140">
        <v>0</v>
      </c>
      <c r="T57" s="1121">
        <v>0</v>
      </c>
      <c r="U57" s="1121"/>
      <c r="V57" s="1121"/>
      <c r="W57" s="1121"/>
      <c r="X57" s="1121"/>
      <c r="Y57" s="790"/>
    </row>
    <row r="58" spans="1:25" ht="21.75" customHeight="1">
      <c r="A58" s="107"/>
      <c r="B58" s="104" t="s">
        <v>49</v>
      </c>
      <c r="C58" s="1167" t="s">
        <v>656</v>
      </c>
      <c r="D58" s="1167"/>
      <c r="E58" s="1137">
        <v>28770000</v>
      </c>
      <c r="F58" s="1138"/>
      <c r="G58" s="1138"/>
      <c r="H58" s="1138"/>
      <c r="I58" s="1138"/>
      <c r="J58" s="1138"/>
      <c r="K58" s="1139"/>
      <c r="L58" s="1137">
        <f>E58</f>
        <v>28770000</v>
      </c>
      <c r="M58" s="1138"/>
      <c r="N58" s="1138"/>
      <c r="O58" s="1138"/>
      <c r="P58" s="1138"/>
      <c r="Q58" s="1121">
        <f>J58</f>
        <v>0</v>
      </c>
      <c r="R58" s="1138"/>
      <c r="S58" s="1137">
        <v>0</v>
      </c>
      <c r="T58" s="1138">
        <v>0</v>
      </c>
      <c r="U58" s="1138"/>
      <c r="V58" s="1138"/>
      <c r="W58" s="1138"/>
      <c r="X58" s="1138"/>
      <c r="Y58" s="787"/>
    </row>
    <row r="59" spans="1:25" ht="21.75" customHeight="1" thickBot="1">
      <c r="A59" s="107"/>
      <c r="B59" s="104" t="s">
        <v>78</v>
      </c>
      <c r="C59" s="1167" t="s">
        <v>345</v>
      </c>
      <c r="D59" s="1167"/>
      <c r="E59" s="1137">
        <v>115426013</v>
      </c>
      <c r="F59" s="1138"/>
      <c r="G59" s="1138"/>
      <c r="H59" s="1138"/>
      <c r="I59" s="1138"/>
      <c r="J59" s="1138"/>
      <c r="K59" s="1120"/>
      <c r="L59" s="1137">
        <v>115426013</v>
      </c>
      <c r="M59" s="1138"/>
      <c r="N59" s="1138"/>
      <c r="O59" s="1121">
        <f>H59</f>
        <v>0</v>
      </c>
      <c r="P59" s="1121">
        <f>I59</f>
        <v>0</v>
      </c>
      <c r="Q59" s="1121">
        <f>J59</f>
        <v>0</v>
      </c>
      <c r="R59" s="1121">
        <f>K59</f>
        <v>0</v>
      </c>
      <c r="S59" s="1137">
        <v>0</v>
      </c>
      <c r="T59" s="1138">
        <v>0</v>
      </c>
      <c r="U59" s="1138"/>
      <c r="V59" s="1138"/>
      <c r="W59" s="1138"/>
      <c r="X59" s="1138"/>
      <c r="Y59" s="787"/>
    </row>
    <row r="60" spans="1:25" ht="35.25" customHeight="1" thickBot="1">
      <c r="A60" s="114" t="s">
        <v>61</v>
      </c>
      <c r="B60" s="1166" t="s">
        <v>80</v>
      </c>
      <c r="C60" s="1166"/>
      <c r="D60" s="1166"/>
      <c r="E60" s="370">
        <f aca="true" t="shared" si="30" ref="E60:J60">E55+E56</f>
        <v>663850837</v>
      </c>
      <c r="F60" s="78">
        <f t="shared" si="30"/>
        <v>0</v>
      </c>
      <c r="G60" s="78">
        <f t="shared" si="30"/>
        <v>0</v>
      </c>
      <c r="H60" s="78">
        <f t="shared" si="30"/>
        <v>0</v>
      </c>
      <c r="I60" s="78">
        <f t="shared" si="30"/>
        <v>0</v>
      </c>
      <c r="J60" s="78">
        <f t="shared" si="30"/>
        <v>0</v>
      </c>
      <c r="K60" s="772" t="e">
        <f>J60/I60</f>
        <v>#DIV/0!</v>
      </c>
      <c r="L60" s="370">
        <f>L55+L56</f>
        <v>642905355</v>
      </c>
      <c r="M60" s="78">
        <f aca="true" t="shared" si="31" ref="M60:X60">M55+M56</f>
        <v>0</v>
      </c>
      <c r="N60" s="78">
        <f t="shared" si="31"/>
        <v>0</v>
      </c>
      <c r="O60" s="78">
        <f t="shared" si="31"/>
        <v>0</v>
      </c>
      <c r="P60" s="78">
        <f t="shared" si="31"/>
        <v>0</v>
      </c>
      <c r="Q60" s="78">
        <f t="shared" si="31"/>
        <v>0</v>
      </c>
      <c r="R60" s="78" t="e">
        <f t="shared" si="31"/>
        <v>#DIV/0!</v>
      </c>
      <c r="S60" s="370">
        <f t="shared" si="31"/>
        <v>20945482</v>
      </c>
      <c r="T60" s="78">
        <f t="shared" si="31"/>
        <v>0</v>
      </c>
      <c r="U60" s="78">
        <f t="shared" si="31"/>
        <v>0</v>
      </c>
      <c r="V60" s="78">
        <f t="shared" si="31"/>
        <v>0</v>
      </c>
      <c r="W60" s="78">
        <f t="shared" si="31"/>
        <v>0</v>
      </c>
      <c r="X60" s="78">
        <f t="shared" si="31"/>
        <v>0</v>
      </c>
      <c r="Y60" s="788" t="e">
        <f>W60/V60</f>
        <v>#DIV/0!</v>
      </c>
    </row>
    <row r="61" spans="1:25" ht="21.75" customHeight="1" hidden="1" thickBot="1">
      <c r="A61" s="1161" t="s">
        <v>250</v>
      </c>
      <c r="B61" s="1162"/>
      <c r="C61" s="1162"/>
      <c r="D61" s="1162"/>
      <c r="E61" s="582"/>
      <c r="F61" s="583"/>
      <c r="G61" s="583"/>
      <c r="H61" s="583"/>
      <c r="I61" s="583"/>
      <c r="J61" s="583"/>
      <c r="K61" s="772" t="e">
        <f>J61/I61</f>
        <v>#DIV/0!</v>
      </c>
      <c r="L61" s="582"/>
      <c r="M61" s="583"/>
      <c r="N61" s="583"/>
      <c r="O61" s="583"/>
      <c r="P61" s="583"/>
      <c r="Q61" s="583"/>
      <c r="R61" s="583"/>
      <c r="S61" s="582"/>
      <c r="T61" s="583"/>
      <c r="U61" s="583"/>
      <c r="V61" s="583"/>
      <c r="W61" s="583"/>
      <c r="X61" s="583"/>
      <c r="Y61" s="588" t="e">
        <f>W61/V61</f>
        <v>#DIV/0!</v>
      </c>
    </row>
    <row r="62" spans="1:25" ht="21.75" customHeight="1" thickBot="1">
      <c r="A62" s="1165" t="s">
        <v>7</v>
      </c>
      <c r="B62" s="1166"/>
      <c r="C62" s="1166"/>
      <c r="D62" s="1166"/>
      <c r="E62" s="419">
        <f aca="true" t="shared" si="32" ref="E62:J62">E60+E61</f>
        <v>663850837</v>
      </c>
      <c r="F62" s="420">
        <f t="shared" si="32"/>
        <v>0</v>
      </c>
      <c r="G62" s="420">
        <f t="shared" si="32"/>
        <v>0</v>
      </c>
      <c r="H62" s="420">
        <f t="shared" si="32"/>
        <v>0</v>
      </c>
      <c r="I62" s="420">
        <f t="shared" si="32"/>
        <v>0</v>
      </c>
      <c r="J62" s="420">
        <f t="shared" si="32"/>
        <v>0</v>
      </c>
      <c r="K62" s="772" t="e">
        <f>J62/I62</f>
        <v>#DIV/0!</v>
      </c>
      <c r="L62" s="419">
        <f>L60+L61</f>
        <v>642905355</v>
      </c>
      <c r="M62" s="420">
        <f aca="true" t="shared" si="33" ref="M62:X62">M60+M61</f>
        <v>0</v>
      </c>
      <c r="N62" s="420">
        <f t="shared" si="33"/>
        <v>0</v>
      </c>
      <c r="O62" s="420">
        <f t="shared" si="33"/>
        <v>0</v>
      </c>
      <c r="P62" s="420">
        <f t="shared" si="33"/>
        <v>0</v>
      </c>
      <c r="Q62" s="420">
        <f t="shared" si="33"/>
        <v>0</v>
      </c>
      <c r="R62" s="420" t="e">
        <f t="shared" si="33"/>
        <v>#DIV/0!</v>
      </c>
      <c r="S62" s="419">
        <f t="shared" si="33"/>
        <v>20945482</v>
      </c>
      <c r="T62" s="420">
        <f t="shared" si="33"/>
        <v>0</v>
      </c>
      <c r="U62" s="420">
        <f t="shared" si="33"/>
        <v>0</v>
      </c>
      <c r="V62" s="420">
        <f t="shared" si="33"/>
        <v>0</v>
      </c>
      <c r="W62" s="420">
        <f t="shared" si="33"/>
        <v>0</v>
      </c>
      <c r="X62" s="420">
        <f t="shared" si="33"/>
        <v>0</v>
      </c>
      <c r="Y62" s="422" t="e">
        <f>W62/V62</f>
        <v>#DIV/0!</v>
      </c>
    </row>
    <row r="63" spans="1:25" ht="21.75" customHeight="1">
      <c r="A63" s="585"/>
      <c r="B63" s="586"/>
      <c r="C63" s="586"/>
      <c r="D63" s="586"/>
      <c r="E63" s="587"/>
      <c r="F63" s="587"/>
      <c r="G63" s="587"/>
      <c r="H63" s="587"/>
      <c r="I63" s="587"/>
      <c r="J63" s="1062"/>
      <c r="K63" s="587"/>
      <c r="L63" s="587"/>
      <c r="M63" s="587"/>
      <c r="N63" s="587"/>
      <c r="O63" s="1062"/>
      <c r="P63" s="587"/>
      <c r="Q63" s="587"/>
      <c r="R63" s="587"/>
      <c r="S63" s="587"/>
      <c r="T63" s="587"/>
      <c r="U63" s="587"/>
      <c r="V63" s="587"/>
      <c r="W63" s="587"/>
      <c r="X63" s="587"/>
      <c r="Y63" s="587"/>
    </row>
    <row r="64" spans="1:22" ht="21.75" customHeight="1">
      <c r="A64" s="93"/>
      <c r="B64" s="140"/>
      <c r="C64" s="140"/>
      <c r="D64" s="140"/>
      <c r="E64" s="338"/>
      <c r="F64" s="338"/>
      <c r="G64" s="338"/>
      <c r="H64" s="338"/>
      <c r="I64" s="337"/>
      <c r="J64" s="337"/>
      <c r="K64" s="338"/>
      <c r="L64" s="338"/>
      <c r="T64" s="338"/>
      <c r="U64" s="338"/>
      <c r="V64" s="338"/>
    </row>
    <row r="65" spans="1:22" ht="35.25" customHeight="1">
      <c r="A65" s="93"/>
      <c r="B65" s="140"/>
      <c r="C65" s="140"/>
      <c r="D65" s="140"/>
      <c r="E65" s="1117" t="str">
        <f>IF(E62='4.sz.m.ÖNK kiadás'!E39," ","HIBA - eltérő összesen")</f>
        <v> </v>
      </c>
      <c r="F65" s="1117" t="str">
        <f>IF(F62='4.sz.m.ÖNK kiadás'!F39," ","HIBA - eltérő összesen")</f>
        <v> </v>
      </c>
      <c r="G65" s="1117" t="str">
        <f>IF(G62='4.sz.m.ÖNK kiadás'!G39," ","HIBA - eltérő összesen")</f>
        <v> </v>
      </c>
      <c r="H65" s="1117" t="str">
        <f>IF(H62='4.sz.m.ÖNK kiadás'!H39," ","HIBA - eltérő összesen")</f>
        <v> </v>
      </c>
      <c r="I65" s="1117" t="str">
        <f>IF(I62='4.sz.m.ÖNK kiadás'!I39," ","HIBA - eltérő összesen")</f>
        <v> </v>
      </c>
      <c r="J65" s="1117" t="str">
        <f>IF(J62='4.sz.m.ÖNK kiadás'!J39," ","HIBA - eltérő összesen")</f>
        <v> </v>
      </c>
      <c r="K65" s="338"/>
      <c r="L65" s="338"/>
      <c r="M65" s="338"/>
      <c r="N65" s="338"/>
      <c r="P65" s="338"/>
      <c r="Q65" s="338"/>
      <c r="R65" s="338"/>
      <c r="T65" s="338"/>
      <c r="U65" s="338"/>
      <c r="V65" s="338"/>
    </row>
    <row r="66" spans="1:22" ht="35.25" customHeight="1">
      <c r="A66" s="93"/>
      <c r="B66" s="140"/>
      <c r="C66" s="140"/>
      <c r="D66" s="140"/>
      <c r="E66" s="1116" t="str">
        <f>IF(L62+S62=E62," ","HIBA-nincs egyenlőség")</f>
        <v> </v>
      </c>
      <c r="F66" s="1116" t="str">
        <f aca="true" t="shared" si="34" ref="F66:K66">IF(M62+T62=F62," ","HIBA-nincs egyenlőség")</f>
        <v> </v>
      </c>
      <c r="G66" s="1116" t="str">
        <f t="shared" si="34"/>
        <v> </v>
      </c>
      <c r="H66" s="1116" t="str">
        <f t="shared" si="34"/>
        <v> </v>
      </c>
      <c r="I66" s="1116" t="str">
        <f t="shared" si="34"/>
        <v> </v>
      </c>
      <c r="J66" s="1116" t="str">
        <f t="shared" si="34"/>
        <v> </v>
      </c>
      <c r="K66" s="1116" t="e">
        <f t="shared" si="34"/>
        <v>#DIV/0!</v>
      </c>
      <c r="L66" s="338"/>
      <c r="M66" s="338"/>
      <c r="N66" s="338"/>
      <c r="O66" s="338"/>
      <c r="P66" s="338"/>
      <c r="Q66" s="338"/>
      <c r="R66" s="338"/>
      <c r="T66" s="338"/>
      <c r="U66" s="338"/>
      <c r="V66" s="338"/>
    </row>
    <row r="67" spans="5:22" ht="12.75">
      <c r="E67" s="338"/>
      <c r="F67" s="338"/>
      <c r="G67" s="338"/>
      <c r="H67" s="338"/>
      <c r="I67" s="338"/>
      <c r="J67" s="338"/>
      <c r="K67" s="338"/>
      <c r="L67" s="338"/>
      <c r="M67" s="338"/>
      <c r="N67" s="338"/>
      <c r="O67" s="338"/>
      <c r="P67" s="338"/>
      <c r="Q67" s="338"/>
      <c r="R67" s="338"/>
      <c r="T67" s="338"/>
      <c r="U67" s="338"/>
      <c r="V67" s="338"/>
    </row>
    <row r="68" spans="5:22" ht="12.75"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R68" s="338"/>
      <c r="T68" s="338"/>
      <c r="U68" s="338"/>
      <c r="V68" s="338"/>
    </row>
    <row r="69" spans="5:22" ht="12.75"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38"/>
      <c r="R69" s="338"/>
      <c r="T69" s="338"/>
      <c r="U69" s="338"/>
      <c r="V69" s="338"/>
    </row>
    <row r="70" spans="4:22" ht="12.75">
      <c r="D70" s="101"/>
      <c r="E70" s="338"/>
      <c r="F70" s="338"/>
      <c r="G70" s="338"/>
      <c r="H70" s="338"/>
      <c r="I70" s="338"/>
      <c r="J70" s="338"/>
      <c r="K70" s="338"/>
      <c r="L70" s="338"/>
      <c r="M70" s="338"/>
      <c r="N70" s="338"/>
      <c r="O70" s="338"/>
      <c r="P70" s="338"/>
      <c r="Q70" s="338"/>
      <c r="R70" s="338"/>
      <c r="T70" s="338"/>
      <c r="U70" s="338"/>
      <c r="V70" s="338"/>
    </row>
    <row r="71" spans="4:22" ht="48.75" customHeight="1">
      <c r="D71" s="101"/>
      <c r="E71" s="338"/>
      <c r="F71" s="338"/>
      <c r="G71" s="338"/>
      <c r="H71" s="338"/>
      <c r="I71" s="338"/>
      <c r="J71" s="338"/>
      <c r="K71" s="338"/>
      <c r="L71" s="338"/>
      <c r="M71" s="338"/>
      <c r="N71" s="338"/>
      <c r="O71" s="338"/>
      <c r="P71" s="338"/>
      <c r="Q71" s="338"/>
      <c r="R71" s="338"/>
      <c r="T71" s="338"/>
      <c r="U71" s="338"/>
      <c r="V71" s="338"/>
    </row>
    <row r="72" spans="4:22" ht="46.5" customHeight="1">
      <c r="D72" s="101"/>
      <c r="E72" s="338"/>
      <c r="F72" s="338"/>
      <c r="G72" s="338"/>
      <c r="H72" s="338"/>
      <c r="I72" s="338"/>
      <c r="J72" s="338"/>
      <c r="K72" s="338"/>
      <c r="L72" s="338"/>
      <c r="M72" s="338"/>
      <c r="N72" s="338"/>
      <c r="O72" s="338"/>
      <c r="P72" s="338"/>
      <c r="Q72" s="338"/>
      <c r="R72" s="338"/>
      <c r="T72" s="338"/>
      <c r="U72" s="338"/>
      <c r="V72" s="338"/>
    </row>
    <row r="73" spans="5:22" ht="41.25" customHeight="1">
      <c r="E73" s="338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T73" s="338"/>
      <c r="U73" s="338"/>
      <c r="V73" s="338"/>
    </row>
    <row r="74" spans="5:22" ht="12.75">
      <c r="E74" s="338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T74" s="338"/>
      <c r="U74" s="338"/>
      <c r="V74" s="338"/>
    </row>
    <row r="75" spans="5:22" ht="12.75"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T75" s="338"/>
      <c r="U75" s="338"/>
      <c r="V75" s="338"/>
    </row>
    <row r="76" spans="5:22" ht="12.75"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T76" s="338"/>
      <c r="U76" s="338"/>
      <c r="V76" s="338"/>
    </row>
    <row r="77" spans="5:22" ht="12.75"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8"/>
      <c r="P77" s="338"/>
      <c r="Q77" s="338"/>
      <c r="R77" s="338"/>
      <c r="T77" s="338"/>
      <c r="U77" s="338"/>
      <c r="V77" s="338"/>
    </row>
    <row r="78" spans="5:22" ht="12.75">
      <c r="E78" s="338"/>
      <c r="F78" s="338"/>
      <c r="G78" s="338"/>
      <c r="H78" s="338"/>
      <c r="I78" s="338"/>
      <c r="J78" s="338"/>
      <c r="K78" s="338"/>
      <c r="L78" s="338"/>
      <c r="M78" s="338"/>
      <c r="N78" s="338"/>
      <c r="O78" s="338"/>
      <c r="P78" s="338"/>
      <c r="Q78" s="338"/>
      <c r="R78" s="338"/>
      <c r="T78" s="338"/>
      <c r="U78" s="338"/>
      <c r="V78" s="338"/>
    </row>
    <row r="79" spans="5:22" ht="12.75"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T79" s="338"/>
      <c r="U79" s="338"/>
      <c r="V79" s="338"/>
    </row>
    <row r="80" spans="5:22" ht="12.75">
      <c r="E80" s="338"/>
      <c r="F80" s="338"/>
      <c r="G80" s="338"/>
      <c r="H80" s="338"/>
      <c r="I80" s="338"/>
      <c r="J80" s="338"/>
      <c r="K80" s="338"/>
      <c r="L80" s="338"/>
      <c r="M80" s="338"/>
      <c r="N80" s="338"/>
      <c r="O80" s="338"/>
      <c r="P80" s="338"/>
      <c r="Q80" s="338"/>
      <c r="R80" s="338"/>
      <c r="T80" s="338"/>
      <c r="U80" s="338"/>
      <c r="V80" s="338"/>
    </row>
    <row r="81" spans="5:22" ht="12.75"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O81" s="338"/>
      <c r="P81" s="338"/>
      <c r="Q81" s="338"/>
      <c r="R81" s="338"/>
      <c r="T81" s="338"/>
      <c r="U81" s="338"/>
      <c r="V81" s="338"/>
    </row>
    <row r="82" spans="5:22" ht="12.75"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O82" s="338"/>
      <c r="P82" s="338"/>
      <c r="Q82" s="338"/>
      <c r="R82" s="338"/>
      <c r="T82" s="338"/>
      <c r="U82" s="338"/>
      <c r="V82" s="338"/>
    </row>
    <row r="83" spans="5:22" ht="12.75"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T83" s="338"/>
      <c r="U83" s="338"/>
      <c r="V83" s="338"/>
    </row>
    <row r="84" spans="5:22" ht="12.75"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T84" s="338"/>
      <c r="U84" s="338"/>
      <c r="V84" s="338"/>
    </row>
    <row r="85" spans="5:22" ht="12.75">
      <c r="E85" s="338"/>
      <c r="F85" s="338"/>
      <c r="G85" s="338"/>
      <c r="H85" s="338"/>
      <c r="I85" s="338"/>
      <c r="J85" s="338"/>
      <c r="K85" s="338"/>
      <c r="L85" s="338"/>
      <c r="M85" s="338"/>
      <c r="N85" s="338"/>
      <c r="O85" s="338"/>
      <c r="P85" s="338"/>
      <c r="Q85" s="338"/>
      <c r="R85" s="338"/>
      <c r="T85" s="338"/>
      <c r="U85" s="338"/>
      <c r="V85" s="338"/>
    </row>
    <row r="86" spans="5:22" ht="12.75">
      <c r="E86" s="338"/>
      <c r="F86" s="338"/>
      <c r="G86" s="338"/>
      <c r="H86" s="338"/>
      <c r="I86" s="338"/>
      <c r="J86" s="338"/>
      <c r="K86" s="338"/>
      <c r="L86" s="338"/>
      <c r="M86" s="338"/>
      <c r="N86" s="338"/>
      <c r="O86" s="338"/>
      <c r="P86" s="338"/>
      <c r="Q86" s="338"/>
      <c r="R86" s="338"/>
      <c r="T86" s="338"/>
      <c r="U86" s="338"/>
      <c r="V86" s="338"/>
    </row>
    <row r="87" spans="5:22" ht="12.75">
      <c r="E87" s="338"/>
      <c r="F87" s="338"/>
      <c r="G87" s="338"/>
      <c r="H87" s="338"/>
      <c r="I87" s="338"/>
      <c r="J87" s="338"/>
      <c r="K87" s="338"/>
      <c r="L87" s="338"/>
      <c r="M87" s="338"/>
      <c r="N87" s="338"/>
      <c r="O87" s="338"/>
      <c r="P87" s="338"/>
      <c r="Q87" s="338"/>
      <c r="R87" s="338"/>
      <c r="T87" s="338"/>
      <c r="U87" s="338"/>
      <c r="V87" s="338"/>
    </row>
    <row r="88" spans="5:22" ht="12.75">
      <c r="E88" s="338"/>
      <c r="F88" s="338"/>
      <c r="G88" s="338"/>
      <c r="H88" s="338"/>
      <c r="I88" s="338"/>
      <c r="J88" s="338"/>
      <c r="K88" s="338"/>
      <c r="L88" s="338"/>
      <c r="M88" s="338"/>
      <c r="N88" s="338"/>
      <c r="O88" s="338"/>
      <c r="P88" s="338"/>
      <c r="Q88" s="338"/>
      <c r="R88" s="338"/>
      <c r="T88" s="338"/>
      <c r="U88" s="338"/>
      <c r="V88" s="338"/>
    </row>
    <row r="89" spans="5:22" ht="12.75"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  <c r="T89" s="338"/>
      <c r="U89" s="338"/>
      <c r="V89" s="338"/>
    </row>
    <row r="90" spans="5:22" ht="12.75">
      <c r="E90" s="338"/>
      <c r="F90" s="338"/>
      <c r="G90" s="338"/>
      <c r="H90" s="338"/>
      <c r="I90" s="338"/>
      <c r="J90" s="338"/>
      <c r="K90" s="338"/>
      <c r="L90" s="338"/>
      <c r="M90" s="338"/>
      <c r="N90" s="338"/>
      <c r="O90" s="338"/>
      <c r="P90" s="338"/>
      <c r="Q90" s="338"/>
      <c r="R90" s="338"/>
      <c r="T90" s="338"/>
      <c r="U90" s="338"/>
      <c r="V90" s="338"/>
    </row>
    <row r="91" spans="5:22" ht="12.75">
      <c r="E91" s="338"/>
      <c r="F91" s="338"/>
      <c r="G91" s="338"/>
      <c r="H91" s="338"/>
      <c r="I91" s="338"/>
      <c r="J91" s="338"/>
      <c r="K91" s="338"/>
      <c r="L91" s="338"/>
      <c r="M91" s="338"/>
      <c r="N91" s="338"/>
      <c r="O91" s="338"/>
      <c r="P91" s="338"/>
      <c r="Q91" s="338"/>
      <c r="R91" s="338"/>
      <c r="T91" s="338"/>
      <c r="U91" s="338"/>
      <c r="V91" s="338"/>
    </row>
    <row r="92" spans="5:22" ht="12.75">
      <c r="E92" s="338"/>
      <c r="F92" s="338"/>
      <c r="G92" s="338"/>
      <c r="H92" s="338"/>
      <c r="I92" s="338"/>
      <c r="J92" s="338"/>
      <c r="K92" s="338"/>
      <c r="L92" s="338"/>
      <c r="M92" s="338"/>
      <c r="N92" s="338"/>
      <c r="O92" s="338"/>
      <c r="P92" s="338"/>
      <c r="Q92" s="338"/>
      <c r="R92" s="338"/>
      <c r="T92" s="338"/>
      <c r="U92" s="338"/>
      <c r="V92" s="338"/>
    </row>
    <row r="93" spans="5:22" ht="12.75">
      <c r="E93" s="338"/>
      <c r="F93" s="338"/>
      <c r="G93" s="338"/>
      <c r="H93" s="338"/>
      <c r="I93" s="338"/>
      <c r="J93" s="338"/>
      <c r="K93" s="338"/>
      <c r="L93" s="338"/>
      <c r="M93" s="338"/>
      <c r="N93" s="338"/>
      <c r="O93" s="338"/>
      <c r="P93" s="338"/>
      <c r="Q93" s="338"/>
      <c r="R93" s="338"/>
      <c r="T93" s="338"/>
      <c r="U93" s="338"/>
      <c r="V93" s="338"/>
    </row>
    <row r="94" spans="5:22" ht="12.75">
      <c r="E94" s="338"/>
      <c r="F94" s="338"/>
      <c r="G94" s="338"/>
      <c r="H94" s="338"/>
      <c r="I94" s="338"/>
      <c r="J94" s="338"/>
      <c r="K94" s="338"/>
      <c r="L94" s="338"/>
      <c r="M94" s="338"/>
      <c r="N94" s="338"/>
      <c r="O94" s="338"/>
      <c r="P94" s="338"/>
      <c r="Q94" s="338"/>
      <c r="R94" s="338"/>
      <c r="T94" s="338"/>
      <c r="U94" s="338"/>
      <c r="V94" s="338"/>
    </row>
    <row r="95" spans="5:22" ht="12.75"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T95" s="338"/>
      <c r="U95" s="338"/>
      <c r="V95" s="338"/>
    </row>
    <row r="96" spans="5:22" ht="12.75">
      <c r="E96" s="338"/>
      <c r="F96" s="338"/>
      <c r="G96" s="338"/>
      <c r="H96" s="338"/>
      <c r="I96" s="338"/>
      <c r="J96" s="338"/>
      <c r="K96" s="338"/>
      <c r="L96" s="338"/>
      <c r="M96" s="338"/>
      <c r="N96" s="338"/>
      <c r="O96" s="338"/>
      <c r="P96" s="338"/>
      <c r="Q96" s="338"/>
      <c r="R96" s="338"/>
      <c r="T96" s="338"/>
      <c r="U96" s="338"/>
      <c r="V96" s="338"/>
    </row>
    <row r="97" spans="5:22" ht="12.75">
      <c r="E97" s="338"/>
      <c r="F97" s="338"/>
      <c r="G97" s="338"/>
      <c r="H97" s="338"/>
      <c r="I97" s="338"/>
      <c r="J97" s="338"/>
      <c r="K97" s="338"/>
      <c r="L97" s="338"/>
      <c r="M97" s="338"/>
      <c r="N97" s="338"/>
      <c r="O97" s="338"/>
      <c r="P97" s="338"/>
      <c r="Q97" s="338"/>
      <c r="R97" s="338"/>
      <c r="T97" s="338"/>
      <c r="U97" s="338"/>
      <c r="V97" s="338"/>
    </row>
    <row r="98" spans="5:22" ht="12.75">
      <c r="E98" s="338"/>
      <c r="F98" s="338"/>
      <c r="G98" s="338"/>
      <c r="H98" s="338"/>
      <c r="I98" s="338"/>
      <c r="J98" s="338"/>
      <c r="K98" s="338"/>
      <c r="L98" s="338"/>
      <c r="M98" s="338"/>
      <c r="N98" s="338"/>
      <c r="O98" s="338"/>
      <c r="P98" s="338"/>
      <c r="Q98" s="338"/>
      <c r="R98" s="338"/>
      <c r="T98" s="338"/>
      <c r="U98" s="338"/>
      <c r="V98" s="338"/>
    </row>
    <row r="99" spans="5:22" ht="12.75">
      <c r="E99" s="338"/>
      <c r="F99" s="338"/>
      <c r="G99" s="338"/>
      <c r="H99" s="338"/>
      <c r="I99" s="338"/>
      <c r="J99" s="338"/>
      <c r="K99" s="338"/>
      <c r="L99" s="338"/>
      <c r="M99" s="338"/>
      <c r="N99" s="338"/>
      <c r="O99" s="338"/>
      <c r="P99" s="338"/>
      <c r="Q99" s="338"/>
      <c r="R99" s="338"/>
      <c r="T99" s="338"/>
      <c r="U99" s="338"/>
      <c r="V99" s="338"/>
    </row>
    <row r="100" spans="5:22" ht="12.75">
      <c r="E100" s="338"/>
      <c r="F100" s="338"/>
      <c r="G100" s="338"/>
      <c r="H100" s="338"/>
      <c r="I100" s="338"/>
      <c r="J100" s="338"/>
      <c r="K100" s="338"/>
      <c r="L100" s="338"/>
      <c r="M100" s="338"/>
      <c r="N100" s="338"/>
      <c r="O100" s="338"/>
      <c r="P100" s="338"/>
      <c r="Q100" s="338"/>
      <c r="R100" s="338"/>
      <c r="T100" s="338"/>
      <c r="U100" s="338"/>
      <c r="V100" s="338"/>
    </row>
    <row r="101" spans="5:22" ht="12.75">
      <c r="E101" s="338"/>
      <c r="F101" s="338"/>
      <c r="G101" s="338"/>
      <c r="H101" s="338"/>
      <c r="I101" s="338"/>
      <c r="J101" s="338"/>
      <c r="K101" s="338"/>
      <c r="L101" s="338"/>
      <c r="M101" s="338"/>
      <c r="N101" s="338"/>
      <c r="O101" s="338"/>
      <c r="P101" s="338"/>
      <c r="Q101" s="338"/>
      <c r="R101" s="338"/>
      <c r="T101" s="338"/>
      <c r="U101" s="338"/>
      <c r="V101" s="338"/>
    </row>
    <row r="102" spans="5:22" ht="12.75">
      <c r="E102" s="338"/>
      <c r="F102" s="338"/>
      <c r="G102" s="338"/>
      <c r="H102" s="338"/>
      <c r="I102" s="338"/>
      <c r="J102" s="338"/>
      <c r="K102" s="338"/>
      <c r="L102" s="338"/>
      <c r="M102" s="338"/>
      <c r="N102" s="338"/>
      <c r="O102" s="338"/>
      <c r="P102" s="338"/>
      <c r="Q102" s="338"/>
      <c r="R102" s="338"/>
      <c r="T102" s="338"/>
      <c r="U102" s="338"/>
      <c r="V102" s="338"/>
    </row>
    <row r="103" spans="5:22" ht="12.75">
      <c r="E103" s="338"/>
      <c r="F103" s="338"/>
      <c r="G103" s="338"/>
      <c r="H103" s="338"/>
      <c r="I103" s="338"/>
      <c r="J103" s="338"/>
      <c r="K103" s="338"/>
      <c r="L103" s="338"/>
      <c r="M103" s="338"/>
      <c r="N103" s="338"/>
      <c r="O103" s="338"/>
      <c r="P103" s="338"/>
      <c r="Q103" s="338"/>
      <c r="R103" s="338"/>
      <c r="T103" s="338"/>
      <c r="U103" s="338"/>
      <c r="V103" s="338"/>
    </row>
    <row r="104" spans="5:22" ht="12.75">
      <c r="E104" s="338"/>
      <c r="F104" s="338"/>
      <c r="G104" s="338"/>
      <c r="H104" s="338"/>
      <c r="I104" s="338"/>
      <c r="J104" s="338"/>
      <c r="K104" s="338"/>
      <c r="L104" s="338"/>
      <c r="M104" s="338"/>
      <c r="N104" s="338"/>
      <c r="O104" s="338"/>
      <c r="P104" s="338"/>
      <c r="Q104" s="338"/>
      <c r="R104" s="338"/>
      <c r="T104" s="338"/>
      <c r="U104" s="338"/>
      <c r="V104" s="338"/>
    </row>
    <row r="105" spans="5:22" ht="12.75">
      <c r="E105" s="338"/>
      <c r="F105" s="338"/>
      <c r="G105" s="338"/>
      <c r="H105" s="338"/>
      <c r="I105" s="338"/>
      <c r="J105" s="338"/>
      <c r="K105" s="338"/>
      <c r="L105" s="338"/>
      <c r="M105" s="338"/>
      <c r="N105" s="338"/>
      <c r="O105" s="338"/>
      <c r="P105" s="338"/>
      <c r="Q105" s="338"/>
      <c r="R105" s="338"/>
      <c r="T105" s="338"/>
      <c r="U105" s="338"/>
      <c r="V105" s="338"/>
    </row>
    <row r="106" spans="5:22" ht="12.75">
      <c r="E106" s="338"/>
      <c r="F106" s="338"/>
      <c r="G106" s="338"/>
      <c r="H106" s="338"/>
      <c r="I106" s="338"/>
      <c r="J106" s="338"/>
      <c r="K106" s="338"/>
      <c r="L106" s="338"/>
      <c r="M106" s="338"/>
      <c r="N106" s="338"/>
      <c r="O106" s="338"/>
      <c r="P106" s="338"/>
      <c r="Q106" s="338"/>
      <c r="R106" s="338"/>
      <c r="T106" s="338"/>
      <c r="U106" s="338"/>
      <c r="V106" s="338"/>
    </row>
    <row r="107" spans="5:22" ht="12.75">
      <c r="E107" s="338"/>
      <c r="F107" s="338"/>
      <c r="G107" s="338"/>
      <c r="H107" s="338"/>
      <c r="I107" s="338"/>
      <c r="J107" s="338"/>
      <c r="K107" s="338"/>
      <c r="L107" s="338"/>
      <c r="M107" s="338"/>
      <c r="N107" s="338"/>
      <c r="O107" s="338"/>
      <c r="P107" s="338"/>
      <c r="Q107" s="338"/>
      <c r="R107" s="338"/>
      <c r="T107" s="338"/>
      <c r="U107" s="338"/>
      <c r="V107" s="338"/>
    </row>
    <row r="108" spans="5:22" ht="12.75">
      <c r="E108" s="338"/>
      <c r="F108" s="338"/>
      <c r="G108" s="338"/>
      <c r="H108" s="338"/>
      <c r="I108" s="338"/>
      <c r="J108" s="338"/>
      <c r="K108" s="338"/>
      <c r="L108" s="338"/>
      <c r="M108" s="338"/>
      <c r="N108" s="338"/>
      <c r="O108" s="338"/>
      <c r="P108" s="338"/>
      <c r="Q108" s="338"/>
      <c r="R108" s="338"/>
      <c r="T108" s="338"/>
      <c r="U108" s="338"/>
      <c r="V108" s="338"/>
    </row>
    <row r="109" spans="5:22" ht="12.75">
      <c r="E109" s="338"/>
      <c r="F109" s="338"/>
      <c r="G109" s="338"/>
      <c r="H109" s="338"/>
      <c r="I109" s="338"/>
      <c r="J109" s="338"/>
      <c r="K109" s="338"/>
      <c r="L109" s="338"/>
      <c r="M109" s="338"/>
      <c r="N109" s="338"/>
      <c r="O109" s="338"/>
      <c r="P109" s="338"/>
      <c r="Q109" s="338"/>
      <c r="R109" s="338"/>
      <c r="T109" s="338"/>
      <c r="U109" s="338"/>
      <c r="V109" s="338"/>
    </row>
    <row r="110" spans="5:22" ht="12.75">
      <c r="E110" s="338"/>
      <c r="F110" s="338"/>
      <c r="G110" s="338"/>
      <c r="H110" s="338"/>
      <c r="I110" s="338"/>
      <c r="J110" s="338"/>
      <c r="K110" s="338"/>
      <c r="L110" s="338"/>
      <c r="M110" s="338"/>
      <c r="N110" s="338"/>
      <c r="O110" s="338"/>
      <c r="P110" s="338"/>
      <c r="Q110" s="338"/>
      <c r="R110" s="338"/>
      <c r="T110" s="338"/>
      <c r="U110" s="338"/>
      <c r="V110" s="338"/>
    </row>
    <row r="111" spans="5:22" ht="12.75">
      <c r="E111" s="338"/>
      <c r="F111" s="338"/>
      <c r="G111" s="338"/>
      <c r="H111" s="338"/>
      <c r="I111" s="338"/>
      <c r="J111" s="338"/>
      <c r="K111" s="338"/>
      <c r="L111" s="338"/>
      <c r="M111" s="338"/>
      <c r="N111" s="338"/>
      <c r="O111" s="338"/>
      <c r="P111" s="338"/>
      <c r="Q111" s="338"/>
      <c r="R111" s="338"/>
      <c r="T111" s="338"/>
      <c r="U111" s="338"/>
      <c r="V111" s="338"/>
    </row>
  </sheetData>
  <sheetProtection/>
  <mergeCells count="45">
    <mergeCell ref="A62:D62"/>
    <mergeCell ref="C58:D58"/>
    <mergeCell ref="C50:D50"/>
    <mergeCell ref="C51:D51"/>
    <mergeCell ref="B60:D60"/>
    <mergeCell ref="C59:D59"/>
    <mergeCell ref="B55:D55"/>
    <mergeCell ref="B56:D56"/>
    <mergeCell ref="C57:D57"/>
    <mergeCell ref="B52:D52"/>
    <mergeCell ref="C37:D37"/>
    <mergeCell ref="B41:D41"/>
    <mergeCell ref="C42:D42"/>
    <mergeCell ref="A61:D61"/>
    <mergeCell ref="C47:D47"/>
    <mergeCell ref="C48:D48"/>
    <mergeCell ref="B49:D49"/>
    <mergeCell ref="C53:D53"/>
    <mergeCell ref="C54:D54"/>
    <mergeCell ref="C43:D43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A2:S2"/>
    <mergeCell ref="A4:C4"/>
    <mergeCell ref="B6:D6"/>
    <mergeCell ref="B7:D7"/>
    <mergeCell ref="E4:K4"/>
    <mergeCell ref="L4:R4"/>
    <mergeCell ref="S4:Y4"/>
    <mergeCell ref="C20:D20"/>
    <mergeCell ref="C29:D29"/>
    <mergeCell ref="C30:D30"/>
    <mergeCell ref="C36:D36"/>
    <mergeCell ref="B32:D32"/>
    <mergeCell ref="C33:D33"/>
    <mergeCell ref="C34:D34"/>
    <mergeCell ref="C35:D3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zoomScale="70" zoomScaleNormal="70" workbookViewId="0" topLeftCell="A1">
      <selection activeCell="E35" sqref="E35"/>
    </sheetView>
  </sheetViews>
  <sheetFormatPr defaultColWidth="9.140625" defaultRowHeight="12.75"/>
  <cols>
    <col min="1" max="1" width="5.8515625" style="122" customWidth="1"/>
    <col min="2" max="2" width="8.140625" style="129" customWidth="1"/>
    <col min="3" max="3" width="6.8515625" style="129" customWidth="1"/>
    <col min="4" max="4" width="50.140625" style="130" bestFit="1" customWidth="1"/>
    <col min="5" max="5" width="21.57421875" style="1" customWidth="1"/>
    <col min="6" max="7" width="17.00390625" style="1" hidden="1" customWidth="1"/>
    <col min="8" max="8" width="20.421875" style="1" hidden="1" customWidth="1"/>
    <col min="9" max="9" width="18.421875" style="1" hidden="1" customWidth="1"/>
    <col min="10" max="10" width="22.7109375" style="1" hidden="1" customWidth="1"/>
    <col min="11" max="11" width="11.8515625" style="1" hidden="1" customWidth="1"/>
    <col min="12" max="12" width="20.7109375" style="80" customWidth="1"/>
    <col min="13" max="13" width="16.421875" style="80" hidden="1" customWidth="1"/>
    <col min="14" max="14" width="18.28125" style="80" hidden="1" customWidth="1"/>
    <col min="15" max="15" width="15.7109375" style="80" hidden="1" customWidth="1"/>
    <col min="16" max="16" width="17.140625" style="80" hidden="1" customWidth="1"/>
    <col min="17" max="17" width="16.7109375" style="80" hidden="1" customWidth="1"/>
    <col min="18" max="18" width="10.8515625" style="80" hidden="1" customWidth="1"/>
    <col min="19" max="19" width="22.140625" style="80" customWidth="1"/>
    <col min="20" max="20" width="14.8515625" style="80" hidden="1" customWidth="1"/>
    <col min="21" max="21" width="15.7109375" style="1" hidden="1" customWidth="1"/>
    <col min="22" max="22" width="17.7109375" style="1" hidden="1" customWidth="1"/>
    <col min="23" max="23" width="19.140625" style="1" hidden="1" customWidth="1"/>
    <col min="24" max="24" width="15.421875" style="1" hidden="1" customWidth="1"/>
    <col min="25" max="25" width="10.28125" style="1" hidden="1" customWidth="1"/>
    <col min="26" max="26" width="9.140625" style="1" hidden="1" customWidth="1"/>
    <col min="27" max="16384" width="9.140625" style="1" customWidth="1"/>
  </cols>
  <sheetData>
    <row r="1" spans="5:19" ht="15.75">
      <c r="E1" s="1224" t="s">
        <v>58</v>
      </c>
      <c r="F1" s="1224"/>
      <c r="G1" s="1224"/>
      <c r="H1" s="1224"/>
      <c r="I1" s="1224"/>
      <c r="J1" s="1224"/>
      <c r="K1" s="1224"/>
      <c r="L1" s="1224"/>
      <c r="M1" s="1224"/>
      <c r="N1" s="1224"/>
      <c r="O1" s="1224"/>
      <c r="P1" s="1224"/>
      <c r="Q1" s="1224"/>
      <c r="R1" s="1224"/>
      <c r="S1" s="1224"/>
    </row>
    <row r="2" spans="1:20" ht="37.5" customHeight="1">
      <c r="A2" s="1223" t="s">
        <v>617</v>
      </c>
      <c r="B2" s="1223"/>
      <c r="C2" s="1223"/>
      <c r="D2" s="1223"/>
      <c r="E2" s="1223"/>
      <c r="F2" s="1223"/>
      <c r="G2" s="1223"/>
      <c r="H2" s="1223"/>
      <c r="I2" s="1223"/>
      <c r="J2" s="1223"/>
      <c r="K2" s="1223"/>
      <c r="L2" s="1223"/>
      <c r="M2" s="1223"/>
      <c r="N2" s="1223"/>
      <c r="O2" s="1223"/>
      <c r="P2" s="1223"/>
      <c r="Q2" s="1223"/>
      <c r="R2" s="1223"/>
      <c r="S2" s="1223"/>
      <c r="T2" s="254"/>
    </row>
    <row r="3" spans="1:19" ht="14.25" customHeight="1" thickBot="1">
      <c r="A3" s="93"/>
      <c r="B3" s="121"/>
      <c r="C3" s="121"/>
      <c r="D3" s="131"/>
      <c r="S3" s="137" t="s">
        <v>2</v>
      </c>
    </row>
    <row r="4" spans="1:25" s="2" customFormat="1" ht="48.75" customHeight="1" thickBot="1">
      <c r="A4" s="1194" t="s">
        <v>4</v>
      </c>
      <c r="B4" s="1168"/>
      <c r="C4" s="1168"/>
      <c r="D4" s="1168"/>
      <c r="E4" s="456" t="s">
        <v>5</v>
      </c>
      <c r="F4" s="413"/>
      <c r="G4" s="413"/>
      <c r="H4" s="413"/>
      <c r="I4" s="414"/>
      <c r="J4" s="1066"/>
      <c r="K4" s="316"/>
      <c r="L4" s="456" t="s">
        <v>64</v>
      </c>
      <c r="M4" s="413"/>
      <c r="N4" s="413"/>
      <c r="O4" s="413"/>
      <c r="P4" s="414"/>
      <c r="Q4" s="1066"/>
      <c r="R4" s="316"/>
      <c r="S4" s="1195" t="s">
        <v>65</v>
      </c>
      <c r="T4" s="1196"/>
      <c r="U4" s="1196"/>
      <c r="V4" s="1196"/>
      <c r="W4" s="1196"/>
      <c r="X4" s="1196"/>
      <c r="Y4" s="1197"/>
    </row>
    <row r="5" spans="1:25" s="2" customFormat="1" ht="16.5" thickBot="1">
      <c r="A5" s="312"/>
      <c r="B5" s="310"/>
      <c r="C5" s="310"/>
      <c r="D5" s="310"/>
      <c r="E5" s="412" t="s">
        <v>68</v>
      </c>
      <c r="F5" s="413" t="s">
        <v>237</v>
      </c>
      <c r="G5" s="413" t="s">
        <v>240</v>
      </c>
      <c r="H5" s="413" t="s">
        <v>243</v>
      </c>
      <c r="I5" s="414" t="s">
        <v>259</v>
      </c>
      <c r="J5" s="974" t="s">
        <v>265</v>
      </c>
      <c r="K5" s="789" t="s">
        <v>247</v>
      </c>
      <c r="L5" s="412" t="s">
        <v>68</v>
      </c>
      <c r="M5" s="413" t="s">
        <v>237</v>
      </c>
      <c r="N5" s="413" t="s">
        <v>240</v>
      </c>
      <c r="O5" s="413" t="s">
        <v>243</v>
      </c>
      <c r="P5" s="414" t="s">
        <v>259</v>
      </c>
      <c r="Q5" s="974" t="s">
        <v>265</v>
      </c>
      <c r="R5" s="789" t="s">
        <v>247</v>
      </c>
      <c r="S5" s="412" t="s">
        <v>68</v>
      </c>
      <c r="T5" s="413" t="s">
        <v>237</v>
      </c>
      <c r="U5" s="413" t="s">
        <v>240</v>
      </c>
      <c r="V5" s="413" t="s">
        <v>243</v>
      </c>
      <c r="W5" s="413" t="s">
        <v>259</v>
      </c>
      <c r="X5" s="413" t="s">
        <v>265</v>
      </c>
      <c r="Y5" s="1091" t="s">
        <v>247</v>
      </c>
    </row>
    <row r="6" spans="1:26" s="79" customFormat="1" ht="22.5" customHeight="1" thickBot="1">
      <c r="A6" s="114" t="s">
        <v>28</v>
      </c>
      <c r="B6" s="1181" t="s">
        <v>81</v>
      </c>
      <c r="C6" s="1181"/>
      <c r="D6" s="1181"/>
      <c r="E6" s="368">
        <f aca="true" t="shared" si="0" ref="E6:J6">SUM(E7:E11)</f>
        <v>244813708</v>
      </c>
      <c r="F6" s="299">
        <f t="shared" si="0"/>
        <v>0</v>
      </c>
      <c r="G6" s="299">
        <f t="shared" si="0"/>
        <v>0</v>
      </c>
      <c r="H6" s="299">
        <f t="shared" si="0"/>
        <v>0</v>
      </c>
      <c r="I6" s="938">
        <f t="shared" si="0"/>
        <v>0</v>
      </c>
      <c r="J6" s="938">
        <f t="shared" si="0"/>
        <v>0</v>
      </c>
      <c r="K6" s="757" t="e">
        <f>I6/H6</f>
        <v>#DIV/0!</v>
      </c>
      <c r="L6" s="368">
        <f aca="true" t="shared" si="1" ref="L6:Q6">SUM(L7:L11)</f>
        <v>226868226</v>
      </c>
      <c r="M6" s="299">
        <f t="shared" si="1"/>
        <v>0</v>
      </c>
      <c r="N6" s="299">
        <f t="shared" si="1"/>
        <v>0</v>
      </c>
      <c r="O6" s="299">
        <f t="shared" si="1"/>
        <v>0</v>
      </c>
      <c r="P6" s="938">
        <f t="shared" si="1"/>
        <v>0</v>
      </c>
      <c r="Q6" s="938">
        <f t="shared" si="1"/>
        <v>0</v>
      </c>
      <c r="R6" s="757" t="e">
        <f>P6/O6</f>
        <v>#DIV/0!</v>
      </c>
      <c r="S6" s="368">
        <f aca="true" t="shared" si="2" ref="S6:X6">SUM(S7:S11)</f>
        <v>17945482</v>
      </c>
      <c r="T6" s="299">
        <f t="shared" si="2"/>
        <v>0</v>
      </c>
      <c r="U6" s="299">
        <f t="shared" si="2"/>
        <v>0</v>
      </c>
      <c r="V6" s="299">
        <f t="shared" si="2"/>
        <v>0</v>
      </c>
      <c r="W6" s="299">
        <f t="shared" si="2"/>
        <v>0</v>
      </c>
      <c r="X6" s="299">
        <f t="shared" si="2"/>
        <v>0</v>
      </c>
      <c r="Y6" s="784" t="e">
        <f>W6/V6</f>
        <v>#DIV/0!</v>
      </c>
      <c r="Z6" s="1067">
        <f>SUM(Z7:Z11)</f>
        <v>0</v>
      </c>
    </row>
    <row r="7" spans="1:26" s="5" customFormat="1" ht="22.5" customHeight="1">
      <c r="A7" s="113"/>
      <c r="B7" s="118" t="s">
        <v>37</v>
      </c>
      <c r="C7" s="118"/>
      <c r="D7" s="359" t="s">
        <v>0</v>
      </c>
      <c r="E7" s="415">
        <v>45375687</v>
      </c>
      <c r="F7" s="301"/>
      <c r="G7" s="301"/>
      <c r="H7" s="301"/>
      <c r="I7" s="939"/>
      <c r="J7" s="939"/>
      <c r="K7" s="758"/>
      <c r="L7" s="369">
        <f aca="true" t="shared" si="3" ref="L7:Q8">E7</f>
        <v>45375687</v>
      </c>
      <c r="M7" s="301">
        <f t="shared" si="3"/>
        <v>0</v>
      </c>
      <c r="N7" s="301">
        <f t="shared" si="3"/>
        <v>0</v>
      </c>
      <c r="O7" s="301">
        <f t="shared" si="3"/>
        <v>0</v>
      </c>
      <c r="P7" s="939">
        <f t="shared" si="3"/>
        <v>0</v>
      </c>
      <c r="Q7" s="939">
        <f t="shared" si="3"/>
        <v>0</v>
      </c>
      <c r="R7" s="758"/>
      <c r="S7" s="369">
        <v>0</v>
      </c>
      <c r="T7" s="301">
        <v>0</v>
      </c>
      <c r="U7" s="301">
        <v>0</v>
      </c>
      <c r="V7" s="301">
        <v>0</v>
      </c>
      <c r="W7" s="301">
        <v>0</v>
      </c>
      <c r="X7" s="301">
        <v>0</v>
      </c>
      <c r="Y7" s="790"/>
      <c r="Z7" s="975"/>
    </row>
    <row r="8" spans="1:26" s="5" customFormat="1" ht="22.5" customHeight="1">
      <c r="A8" s="96"/>
      <c r="B8" s="105" t="s">
        <v>38</v>
      </c>
      <c r="C8" s="105"/>
      <c r="D8" s="360" t="s">
        <v>82</v>
      </c>
      <c r="E8" s="415">
        <v>10132050</v>
      </c>
      <c r="F8" s="416"/>
      <c r="G8" s="416"/>
      <c r="H8" s="416"/>
      <c r="I8" s="1070"/>
      <c r="J8" s="1070"/>
      <c r="K8" s="957"/>
      <c r="L8" s="369">
        <f t="shared" si="3"/>
        <v>10132050</v>
      </c>
      <c r="M8" s="301">
        <f t="shared" si="3"/>
        <v>0</v>
      </c>
      <c r="N8" s="301">
        <f t="shared" si="3"/>
        <v>0</v>
      </c>
      <c r="O8" s="301">
        <f t="shared" si="3"/>
        <v>0</v>
      </c>
      <c r="P8" s="939">
        <f t="shared" si="3"/>
        <v>0</v>
      </c>
      <c r="Q8" s="939">
        <f t="shared" si="3"/>
        <v>0</v>
      </c>
      <c r="R8" s="957"/>
      <c r="S8" s="415">
        <v>0</v>
      </c>
      <c r="T8" s="416">
        <v>0</v>
      </c>
      <c r="U8" s="416">
        <v>0</v>
      </c>
      <c r="V8" s="416">
        <v>0</v>
      </c>
      <c r="W8" s="416">
        <v>0</v>
      </c>
      <c r="X8" s="416">
        <v>0</v>
      </c>
      <c r="Y8" s="1092"/>
      <c r="Z8" s="1089"/>
    </row>
    <row r="9" spans="1:26" s="5" customFormat="1" ht="22.5" customHeight="1">
      <c r="A9" s="96"/>
      <c r="B9" s="105" t="s">
        <v>39</v>
      </c>
      <c r="C9" s="105"/>
      <c r="D9" s="360" t="s">
        <v>83</v>
      </c>
      <c r="E9" s="415">
        <v>55251474</v>
      </c>
      <c r="F9" s="416"/>
      <c r="G9" s="416"/>
      <c r="H9" s="416"/>
      <c r="I9" s="1070"/>
      <c r="J9" s="1070"/>
      <c r="K9" s="957"/>
      <c r="L9" s="415">
        <f>'8.sz.m.Dologi kiadás (3)'!K21</f>
        <v>53384779</v>
      </c>
      <c r="M9" s="416">
        <f>'8.sz.m.Dologi kiadás (3)'!L21</f>
        <v>0</v>
      </c>
      <c r="N9" s="416">
        <f>'8.sz.m.Dologi kiadás (3)'!M21</f>
        <v>0</v>
      </c>
      <c r="O9" s="416">
        <f>'8.sz.m.Dologi kiadás (3)'!N21</f>
        <v>0</v>
      </c>
      <c r="P9" s="1070">
        <f>'8.sz.m.Dologi kiadás (3)'!O21</f>
        <v>0</v>
      </c>
      <c r="Q9" s="1070">
        <f>'8.sz.m.Dologi kiadás (3)'!P21</f>
        <v>0</v>
      </c>
      <c r="R9" s="957"/>
      <c r="S9" s="415">
        <f>'8.sz.m.Dologi kiadás (3)'!R21</f>
        <v>1866695</v>
      </c>
      <c r="T9" s="416">
        <f>'8.sz.m.Dologi kiadás (3)'!S21</f>
        <v>0</v>
      </c>
      <c r="U9" s="416">
        <f>'8.sz.m.Dologi kiadás (3)'!T21</f>
        <v>0</v>
      </c>
      <c r="V9" s="416">
        <f>'8.sz.m.Dologi kiadás (3)'!U21</f>
        <v>0</v>
      </c>
      <c r="W9" s="416">
        <f>'8.sz.m.Dologi kiadás (3)'!V21</f>
        <v>0</v>
      </c>
      <c r="X9" s="416">
        <f>'8.sz.m.Dologi kiadás (3)'!W21</f>
        <v>0</v>
      </c>
      <c r="Y9" s="1092" t="e">
        <f>W9/V9</f>
        <v>#DIV/0!</v>
      </c>
      <c r="Z9" s="1089"/>
    </row>
    <row r="10" spans="1:26" s="5" customFormat="1" ht="22.5" customHeight="1">
      <c r="A10" s="96"/>
      <c r="B10" s="105" t="s">
        <v>50</v>
      </c>
      <c r="C10" s="105"/>
      <c r="D10" s="360" t="s">
        <v>84</v>
      </c>
      <c r="E10" s="364">
        <v>3025952</v>
      </c>
      <c r="F10" s="298"/>
      <c r="G10" s="298"/>
      <c r="H10" s="298"/>
      <c r="I10" s="1071"/>
      <c r="J10" s="1071"/>
      <c r="K10" s="958"/>
      <c r="L10" s="364">
        <f>'9.sz.m.szociális kiadások (2)'!C16+'9.sz.m.szociális kiadások (2)'!C18</f>
        <v>245952</v>
      </c>
      <c r="M10" s="298">
        <f>'9.sz.m.szociális kiadások (2)'!D16+'9.sz.m.szociális kiadások (2)'!D18</f>
        <v>0</v>
      </c>
      <c r="N10" s="298">
        <f>'9.sz.m.szociális kiadások (2)'!E16+'9.sz.m.szociális kiadások (2)'!E18</f>
        <v>0</v>
      </c>
      <c r="O10" s="298">
        <f>'9.sz.m.szociális kiadások (2)'!F16+'9.sz.m.szociális kiadások (2)'!F18</f>
        <v>0</v>
      </c>
      <c r="P10" s="1071">
        <f>'9.sz.m.szociális kiadások (2)'!G16+'9.sz.m.szociális kiadások (2)'!G18</f>
        <v>0</v>
      </c>
      <c r="Q10" s="1071">
        <f>'9.sz.m.szociális kiadások (2)'!H16+'9.sz.m.szociális kiadások (2)'!H18+'9.sz.m.szociális kiadások (2)'!H19+'9.sz.m.szociális kiadások (2)'!H20</f>
        <v>0</v>
      </c>
      <c r="R10" s="958"/>
      <c r="S10" s="364">
        <f>SUM('9.sz.m.szociális kiadások (2)'!C10:C15)</f>
        <v>2780000</v>
      </c>
      <c r="T10" s="298">
        <f>SUM('9.sz.m.szociális kiadások (2)'!D10:D15)</f>
        <v>0</v>
      </c>
      <c r="U10" s="298">
        <f>SUM('9.sz.m.szociális kiadások (2)'!E10:E15)</f>
        <v>0</v>
      </c>
      <c r="V10" s="298">
        <f>SUM('9.sz.m.szociális kiadások (2)'!F10:F15)</f>
        <v>0</v>
      </c>
      <c r="W10" s="298">
        <f>SUM('9.sz.m.szociális kiadások (2)'!G10:G15)</f>
        <v>0</v>
      </c>
      <c r="X10" s="298">
        <f>SUM('9.sz.m.szociális kiadások (2)'!H10:H15)</f>
        <v>0</v>
      </c>
      <c r="Y10" s="787" t="e">
        <f>W10/V10</f>
        <v>#DIV/0!</v>
      </c>
      <c r="Z10" s="975"/>
    </row>
    <row r="11" spans="1:26" s="5" customFormat="1" ht="22.5" customHeight="1">
      <c r="A11" s="96"/>
      <c r="B11" s="105" t="s">
        <v>51</v>
      </c>
      <c r="C11" s="105"/>
      <c r="D11" s="361" t="s">
        <v>86</v>
      </c>
      <c r="E11" s="415">
        <f aca="true" t="shared" si="4" ref="E11:J11">SUM(E12:E16)</f>
        <v>131028545</v>
      </c>
      <c r="F11" s="416">
        <f t="shared" si="4"/>
        <v>0</v>
      </c>
      <c r="G11" s="416">
        <f t="shared" si="4"/>
        <v>0</v>
      </c>
      <c r="H11" s="416">
        <f t="shared" si="4"/>
        <v>0</v>
      </c>
      <c r="I11" s="1070">
        <f t="shared" si="4"/>
        <v>0</v>
      </c>
      <c r="J11" s="1070">
        <f t="shared" si="4"/>
        <v>0</v>
      </c>
      <c r="K11" s="957" t="e">
        <f>I11/H11</f>
        <v>#DIV/0!</v>
      </c>
      <c r="L11" s="415">
        <f aca="true" t="shared" si="5" ref="L11:Q11">E11-S11</f>
        <v>117729758</v>
      </c>
      <c r="M11" s="416">
        <f t="shared" si="5"/>
        <v>0</v>
      </c>
      <c r="N11" s="416">
        <f t="shared" si="5"/>
        <v>0</v>
      </c>
      <c r="O11" s="416">
        <f t="shared" si="5"/>
        <v>0</v>
      </c>
      <c r="P11" s="1070">
        <f t="shared" si="5"/>
        <v>0</v>
      </c>
      <c r="Q11" s="1070">
        <f t="shared" si="5"/>
        <v>0</v>
      </c>
      <c r="R11" s="957" t="e">
        <f>P11/O11</f>
        <v>#DIV/0!</v>
      </c>
      <c r="S11" s="415">
        <f aca="true" t="shared" si="6" ref="S11:X11">SUM(S12:S16)</f>
        <v>13298787</v>
      </c>
      <c r="T11" s="416">
        <f t="shared" si="6"/>
        <v>0</v>
      </c>
      <c r="U11" s="416">
        <f t="shared" si="6"/>
        <v>0</v>
      </c>
      <c r="V11" s="416">
        <f t="shared" si="6"/>
        <v>0</v>
      </c>
      <c r="W11" s="416">
        <f t="shared" si="6"/>
        <v>0</v>
      </c>
      <c r="X11" s="416">
        <f t="shared" si="6"/>
        <v>0</v>
      </c>
      <c r="Y11" s="1092" t="e">
        <f>W11/V11</f>
        <v>#DIV/0!</v>
      </c>
      <c r="Z11" s="976"/>
    </row>
    <row r="12" spans="1:26" s="5" customFormat="1" ht="22.5" customHeight="1">
      <c r="A12" s="96"/>
      <c r="B12" s="128"/>
      <c r="C12" s="105" t="s">
        <v>85</v>
      </c>
      <c r="D12" s="362" t="s">
        <v>292</v>
      </c>
      <c r="E12" s="364">
        <v>215403</v>
      </c>
      <c r="F12" s="298"/>
      <c r="G12" s="298"/>
      <c r="H12" s="298"/>
      <c r="I12" s="1071"/>
      <c r="J12" s="1071"/>
      <c r="K12" s="958"/>
      <c r="L12" s="369">
        <f aca="true" t="shared" si="7" ref="L12:Q12">E12</f>
        <v>215403</v>
      </c>
      <c r="M12" s="301">
        <f t="shared" si="7"/>
        <v>0</v>
      </c>
      <c r="N12" s="301">
        <f t="shared" si="7"/>
        <v>0</v>
      </c>
      <c r="O12" s="301">
        <f t="shared" si="7"/>
        <v>0</v>
      </c>
      <c r="P12" s="939">
        <f t="shared" si="7"/>
        <v>0</v>
      </c>
      <c r="Q12" s="939">
        <f t="shared" si="7"/>
        <v>0</v>
      </c>
      <c r="R12" s="958"/>
      <c r="S12" s="364">
        <v>0</v>
      </c>
      <c r="T12" s="298">
        <v>0</v>
      </c>
      <c r="U12" s="298">
        <v>0</v>
      </c>
      <c r="V12" s="298">
        <v>0</v>
      </c>
      <c r="W12" s="298">
        <v>0</v>
      </c>
      <c r="X12" s="298">
        <v>0</v>
      </c>
      <c r="Y12" s="787"/>
      <c r="Z12" s="975"/>
    </row>
    <row r="13" spans="1:26" s="5" customFormat="1" ht="31.5" customHeight="1">
      <c r="A13" s="96"/>
      <c r="B13" s="105"/>
      <c r="C13" s="105" t="s">
        <v>87</v>
      </c>
      <c r="D13" s="360" t="s">
        <v>293</v>
      </c>
      <c r="E13" s="364">
        <v>11431025</v>
      </c>
      <c r="F13" s="298"/>
      <c r="G13" s="298"/>
      <c r="H13" s="298"/>
      <c r="I13" s="1071"/>
      <c r="J13" s="1071"/>
      <c r="K13" s="958"/>
      <c r="L13" s="364">
        <f>'10.sz.m.átadott pe (3)'!B60</f>
        <v>0</v>
      </c>
      <c r="M13" s="298">
        <f>'10.sz.m.átadott pe (3)'!C60</f>
        <v>0</v>
      </c>
      <c r="N13" s="298">
        <f>'10.sz.m.átadott pe (3)'!D60</f>
        <v>0</v>
      </c>
      <c r="O13" s="298">
        <f>'10.sz.m.átadott pe (3)'!E60</f>
        <v>0</v>
      </c>
      <c r="P13" s="1071">
        <f>'10.sz.m.átadott pe (3)'!F60</f>
        <v>0</v>
      </c>
      <c r="Q13" s="1071">
        <f>'10.sz.m.átadott pe (3)'!G60</f>
        <v>0</v>
      </c>
      <c r="R13" s="958"/>
      <c r="S13" s="364">
        <f>'10.sz.m.átadott pe (3)'!I60</f>
        <v>11431025</v>
      </c>
      <c r="T13" s="298">
        <f>'10.sz.m.átadott pe (3)'!J60</f>
        <v>0</v>
      </c>
      <c r="U13" s="298">
        <f>'10.sz.m.átadott pe (3)'!K60</f>
        <v>0</v>
      </c>
      <c r="V13" s="298">
        <f>'10.sz.m.átadott pe (3)'!L60</f>
        <v>0</v>
      </c>
      <c r="W13" s="298">
        <f>'10.sz.m.átadott pe (3)'!M60</f>
        <v>0</v>
      </c>
      <c r="X13" s="298">
        <f>'10.sz.m.átadott pe (3)'!N60</f>
        <v>0</v>
      </c>
      <c r="Y13" s="787" t="e">
        <f>W13/V13</f>
        <v>#DIV/0!</v>
      </c>
      <c r="Z13" s="975"/>
    </row>
    <row r="14" spans="1:26" s="5" customFormat="1" ht="36.75" customHeight="1" thickBot="1">
      <c r="A14" s="124"/>
      <c r="B14" s="125"/>
      <c r="C14" s="105" t="s">
        <v>88</v>
      </c>
      <c r="D14" s="360" t="s">
        <v>294</v>
      </c>
      <c r="E14" s="364">
        <v>119382117</v>
      </c>
      <c r="F14" s="298"/>
      <c r="G14" s="298"/>
      <c r="H14" s="298"/>
      <c r="I14" s="1071"/>
      <c r="J14" s="1071"/>
      <c r="K14" s="958"/>
      <c r="L14" s="364">
        <f>'10.sz.m.átadott pe (3)'!B88</f>
        <v>117514355</v>
      </c>
      <c r="M14" s="298">
        <f>'10.sz.m.átadott pe (3)'!C88</f>
        <v>0</v>
      </c>
      <c r="N14" s="298">
        <f>'10.sz.m.átadott pe (3)'!D88</f>
        <v>0</v>
      </c>
      <c r="O14" s="298">
        <f>'10.sz.m.átadott pe (3)'!E88</f>
        <v>0</v>
      </c>
      <c r="P14" s="1071">
        <f>'10.sz.m.átadott pe (3)'!F88</f>
        <v>0</v>
      </c>
      <c r="Q14" s="1071">
        <f>'10.sz.m.átadott pe (3)'!G88</f>
        <v>0</v>
      </c>
      <c r="R14" s="958"/>
      <c r="S14" s="364">
        <f>'10.sz.m.átadott pe (3)'!I88</f>
        <v>1867762</v>
      </c>
      <c r="T14" s="298">
        <f>'10.sz.m.átadott pe (3)'!J88</f>
        <v>0</v>
      </c>
      <c r="U14" s="298">
        <f>'10.sz.m.átadott pe (3)'!K88</f>
        <v>0</v>
      </c>
      <c r="V14" s="298">
        <f>'10.sz.m.átadott pe (3)'!L88</f>
        <v>0</v>
      </c>
      <c r="W14" s="298">
        <f>'10.sz.m.átadott pe (3)'!M88</f>
        <v>0</v>
      </c>
      <c r="X14" s="298">
        <f>'10.sz.m.átadott pe (3)'!N88</f>
        <v>0</v>
      </c>
      <c r="Y14" s="787" t="e">
        <f>W14/V14</f>
        <v>#DIV/0!</v>
      </c>
      <c r="Z14" s="975"/>
    </row>
    <row r="15" spans="1:26" s="5" customFormat="1" ht="22.5" customHeight="1" hidden="1">
      <c r="A15" s="96"/>
      <c r="B15" s="105"/>
      <c r="C15" s="105" t="s">
        <v>91</v>
      </c>
      <c r="D15" s="360" t="s">
        <v>93</v>
      </c>
      <c r="E15" s="415"/>
      <c r="F15" s="416"/>
      <c r="G15" s="416"/>
      <c r="H15" s="416"/>
      <c r="I15" s="1070"/>
      <c r="J15" s="1070"/>
      <c r="K15" s="957" t="e">
        <f>I15/H15</f>
        <v>#DIV/0!</v>
      </c>
      <c r="L15" s="415"/>
      <c r="M15" s="416"/>
      <c r="N15" s="416"/>
      <c r="O15" s="416"/>
      <c r="P15" s="1070"/>
      <c r="Q15" s="1070"/>
      <c r="R15" s="957" t="e">
        <f>P15/O15</f>
        <v>#DIV/0!</v>
      </c>
      <c r="S15" s="415"/>
      <c r="T15" s="416"/>
      <c r="U15" s="416"/>
      <c r="V15" s="416"/>
      <c r="W15" s="416"/>
      <c r="X15" s="416"/>
      <c r="Y15" s="1092" t="e">
        <f>W15/V15</f>
        <v>#DIV/0!</v>
      </c>
      <c r="Z15" s="1089"/>
    </row>
    <row r="16" spans="1:26" s="5" customFormat="1" ht="22.5" customHeight="1" hidden="1" thickBot="1">
      <c r="A16" s="132"/>
      <c r="B16" s="119"/>
      <c r="C16" s="119" t="s">
        <v>92</v>
      </c>
      <c r="D16" s="363" t="s">
        <v>94</v>
      </c>
      <c r="E16" s="374"/>
      <c r="F16" s="135"/>
      <c r="G16" s="135"/>
      <c r="H16" s="135"/>
      <c r="I16" s="943"/>
      <c r="J16" s="943"/>
      <c r="K16" s="761" t="e">
        <f>I16/H16</f>
        <v>#DIV/0!</v>
      </c>
      <c r="L16" s="374"/>
      <c r="M16" s="135"/>
      <c r="N16" s="135"/>
      <c r="O16" s="135"/>
      <c r="P16" s="943"/>
      <c r="Q16" s="943"/>
      <c r="R16" s="761" t="e">
        <f>P16/O16</f>
        <v>#DIV/0!</v>
      </c>
      <c r="S16" s="374"/>
      <c r="T16" s="135"/>
      <c r="U16" s="135"/>
      <c r="V16" s="135"/>
      <c r="W16" s="135"/>
      <c r="X16" s="135"/>
      <c r="Y16" s="794" t="e">
        <f>W16/V16</f>
        <v>#DIV/0!</v>
      </c>
      <c r="Z16" s="979"/>
    </row>
    <row r="17" spans="1:26" s="5" customFormat="1" ht="22.5" customHeight="1" thickBot="1">
      <c r="A17" s="114" t="s">
        <v>29</v>
      </c>
      <c r="B17" s="1181" t="s">
        <v>95</v>
      </c>
      <c r="C17" s="1181"/>
      <c r="D17" s="1181"/>
      <c r="E17" s="370">
        <f aca="true" t="shared" si="8" ref="E17:J17">SUM(E18:E20)</f>
        <v>108911042</v>
      </c>
      <c r="F17" s="78">
        <f t="shared" si="8"/>
        <v>0</v>
      </c>
      <c r="G17" s="78">
        <f t="shared" si="8"/>
        <v>0</v>
      </c>
      <c r="H17" s="78">
        <f t="shared" si="8"/>
        <v>0</v>
      </c>
      <c r="I17" s="940">
        <f t="shared" si="8"/>
        <v>0</v>
      </c>
      <c r="J17" s="940">
        <f t="shared" si="8"/>
        <v>0</v>
      </c>
      <c r="K17" s="759" t="e">
        <f>I17/H17</f>
        <v>#DIV/0!</v>
      </c>
      <c r="L17" s="370">
        <f aca="true" t="shared" si="9" ref="L17:Q17">SUM(L18:L20)</f>
        <v>105911042</v>
      </c>
      <c r="M17" s="78">
        <f t="shared" si="9"/>
        <v>0</v>
      </c>
      <c r="N17" s="78">
        <f t="shared" si="9"/>
        <v>0</v>
      </c>
      <c r="O17" s="78">
        <f t="shared" si="9"/>
        <v>0</v>
      </c>
      <c r="P17" s="940">
        <f t="shared" si="9"/>
        <v>0</v>
      </c>
      <c r="Q17" s="940">
        <f t="shared" si="9"/>
        <v>0</v>
      </c>
      <c r="R17" s="759" t="e">
        <f>P17/O17</f>
        <v>#DIV/0!</v>
      </c>
      <c r="S17" s="370">
        <f aca="true" t="shared" si="10" ref="S17:X17">SUM(S18:S20)</f>
        <v>3000000</v>
      </c>
      <c r="T17" s="78">
        <f t="shared" si="10"/>
        <v>0</v>
      </c>
      <c r="U17" s="78">
        <f t="shared" si="10"/>
        <v>0</v>
      </c>
      <c r="V17" s="78">
        <f t="shared" si="10"/>
        <v>0</v>
      </c>
      <c r="W17" s="78">
        <f t="shared" si="10"/>
        <v>0</v>
      </c>
      <c r="X17" s="78">
        <f t="shared" si="10"/>
        <v>0</v>
      </c>
      <c r="Y17" s="788" t="e">
        <f>W17/V17</f>
        <v>#DIV/0!</v>
      </c>
      <c r="Z17" s="1068">
        <f>SUM(Z18:Z20)</f>
        <v>0</v>
      </c>
    </row>
    <row r="18" spans="1:26" s="5" customFormat="1" ht="22.5" customHeight="1">
      <c r="A18" s="113"/>
      <c r="B18" s="118" t="s">
        <v>40</v>
      </c>
      <c r="C18" s="1188" t="s">
        <v>96</v>
      </c>
      <c r="D18" s="1188"/>
      <c r="E18" s="369">
        <v>11276042</v>
      </c>
      <c r="F18" s="301"/>
      <c r="G18" s="301"/>
      <c r="H18" s="301"/>
      <c r="I18" s="939"/>
      <c r="J18" s="939"/>
      <c r="K18" s="758"/>
      <c r="L18" s="369">
        <f>'7.a.sz.m.fejlesztés (3)'!D16</f>
        <v>11276042</v>
      </c>
      <c r="M18" s="301">
        <f>'7.a.sz.m.fejlesztés (3)'!E16</f>
        <v>0</v>
      </c>
      <c r="N18" s="301">
        <f>'7.a.sz.m.fejlesztés (3)'!F16</f>
        <v>0</v>
      </c>
      <c r="O18" s="301">
        <f>'7.a.sz.m.fejlesztés (3)'!G16</f>
        <v>0</v>
      </c>
      <c r="P18" s="939">
        <f>'7.a.sz.m.fejlesztés (3)'!H16</f>
        <v>0</v>
      </c>
      <c r="Q18" s="939">
        <f>'7.a.sz.m.fejlesztés (3)'!I16</f>
        <v>0</v>
      </c>
      <c r="R18" s="758" t="e">
        <f>P18/O18</f>
        <v>#DIV/0!</v>
      </c>
      <c r="S18" s="369">
        <v>0</v>
      </c>
      <c r="T18" s="301">
        <v>0</v>
      </c>
      <c r="U18" s="301">
        <v>0</v>
      </c>
      <c r="V18" s="301">
        <v>0</v>
      </c>
      <c r="W18" s="301">
        <v>0</v>
      </c>
      <c r="X18" s="301">
        <v>0</v>
      </c>
      <c r="Y18" s="790"/>
      <c r="Z18" s="975">
        <v>0</v>
      </c>
    </row>
    <row r="19" spans="1:26" s="5" customFormat="1" ht="22.5" customHeight="1">
      <c r="A19" s="96"/>
      <c r="B19" s="105" t="s">
        <v>41</v>
      </c>
      <c r="C19" s="1179" t="s">
        <v>97</v>
      </c>
      <c r="D19" s="1179"/>
      <c r="E19" s="364">
        <v>94635000</v>
      </c>
      <c r="F19" s="298"/>
      <c r="G19" s="298"/>
      <c r="H19" s="298"/>
      <c r="I19" s="1071"/>
      <c r="J19" s="1071"/>
      <c r="K19" s="958"/>
      <c r="L19" s="364">
        <f>'7.a.sz.m.fejlesztés (3)'!D33</f>
        <v>94635000</v>
      </c>
      <c r="M19" s="298">
        <f>'7.a.sz.m.fejlesztés (3)'!E33</f>
        <v>0</v>
      </c>
      <c r="N19" s="298">
        <f>'7.a.sz.m.fejlesztés (3)'!F33</f>
        <v>0</v>
      </c>
      <c r="O19" s="298">
        <f>'7.a.sz.m.fejlesztés (3)'!G33</f>
        <v>0</v>
      </c>
      <c r="P19" s="1071">
        <f>'7.a.sz.m.fejlesztés (3)'!H33</f>
        <v>0</v>
      </c>
      <c r="Q19" s="1071">
        <f>'7.a.sz.m.fejlesztés (3)'!I33</f>
        <v>0</v>
      </c>
      <c r="R19" s="958" t="e">
        <f>P19/O19</f>
        <v>#DIV/0!</v>
      </c>
      <c r="S19" s="364">
        <v>0</v>
      </c>
      <c r="T19" s="298">
        <v>0</v>
      </c>
      <c r="U19" s="298">
        <v>0</v>
      </c>
      <c r="V19" s="298">
        <v>0</v>
      </c>
      <c r="W19" s="298">
        <v>0</v>
      </c>
      <c r="X19" s="298">
        <v>0</v>
      </c>
      <c r="Y19" s="787"/>
      <c r="Z19" s="977">
        <v>0</v>
      </c>
    </row>
    <row r="20" spans="1:26" s="5" customFormat="1" ht="22.5" customHeight="1">
      <c r="A20" s="126"/>
      <c r="B20" s="105" t="s">
        <v>42</v>
      </c>
      <c r="C20" s="1192" t="s">
        <v>98</v>
      </c>
      <c r="D20" s="1192"/>
      <c r="E20" s="415">
        <f aca="true" t="shared" si="11" ref="E20:X20">SUM(E21:E24)</f>
        <v>3000000</v>
      </c>
      <c r="F20" s="416">
        <f t="shared" si="11"/>
        <v>0</v>
      </c>
      <c r="G20" s="416">
        <f t="shared" si="11"/>
        <v>0</v>
      </c>
      <c r="H20" s="416">
        <f t="shared" si="11"/>
        <v>0</v>
      </c>
      <c r="I20" s="1070">
        <f t="shared" si="11"/>
        <v>0</v>
      </c>
      <c r="J20" s="1070">
        <f t="shared" si="11"/>
        <v>0</v>
      </c>
      <c r="K20" s="415">
        <f t="shared" si="11"/>
        <v>0</v>
      </c>
      <c r="L20" s="415">
        <f t="shared" si="11"/>
        <v>0</v>
      </c>
      <c r="M20" s="416">
        <f t="shared" si="11"/>
        <v>0</v>
      </c>
      <c r="N20" s="416">
        <f t="shared" si="11"/>
        <v>0</v>
      </c>
      <c r="O20" s="416">
        <f t="shared" si="11"/>
        <v>0</v>
      </c>
      <c r="P20" s="1070">
        <f t="shared" si="11"/>
        <v>0</v>
      </c>
      <c r="Q20" s="1070">
        <f t="shared" si="11"/>
        <v>0</v>
      </c>
      <c r="R20" s="415">
        <f t="shared" si="11"/>
        <v>0</v>
      </c>
      <c r="S20" s="415">
        <f t="shared" si="11"/>
        <v>3000000</v>
      </c>
      <c r="T20" s="416">
        <f t="shared" si="11"/>
        <v>0</v>
      </c>
      <c r="U20" s="416">
        <f t="shared" si="11"/>
        <v>0</v>
      </c>
      <c r="V20" s="416">
        <f t="shared" si="11"/>
        <v>0</v>
      </c>
      <c r="W20" s="416">
        <f t="shared" si="11"/>
        <v>0</v>
      </c>
      <c r="X20" s="416">
        <f t="shared" si="11"/>
        <v>0</v>
      </c>
      <c r="Y20" s="1092" t="e">
        <f>W20/V20</f>
        <v>#DIV/0!</v>
      </c>
      <c r="Z20" s="976"/>
    </row>
    <row r="21" spans="1:26" s="5" customFormat="1" ht="22.5" customHeight="1">
      <c r="A21" s="102"/>
      <c r="B21" s="106"/>
      <c r="C21" s="106" t="s">
        <v>99</v>
      </c>
      <c r="D21" s="256" t="s">
        <v>89</v>
      </c>
      <c r="E21" s="364">
        <v>3000000</v>
      </c>
      <c r="F21" s="298"/>
      <c r="G21" s="298"/>
      <c r="H21" s="298"/>
      <c r="I21" s="1071"/>
      <c r="J21" s="1071"/>
      <c r="K21" s="958"/>
      <c r="L21" s="415">
        <f aca="true" t="shared" si="12" ref="L21:Q21">E21-S21</f>
        <v>0</v>
      </c>
      <c r="M21" s="416">
        <f t="shared" si="12"/>
        <v>0</v>
      </c>
      <c r="N21" s="416">
        <f t="shared" si="12"/>
        <v>0</v>
      </c>
      <c r="O21" s="416">
        <f t="shared" si="12"/>
        <v>0</v>
      </c>
      <c r="P21" s="1070">
        <f t="shared" si="12"/>
        <v>0</v>
      </c>
      <c r="Q21" s="1070">
        <f t="shared" si="12"/>
        <v>0</v>
      </c>
      <c r="R21" s="958"/>
      <c r="S21" s="364">
        <f>'10.sz.m.átadott pe (3)'!V60</f>
        <v>3000000</v>
      </c>
      <c r="T21" s="298">
        <f>'10.sz.m.átadott pe (3)'!W60</f>
        <v>0</v>
      </c>
      <c r="U21" s="298">
        <f>'10.sz.m.átadott pe (3)'!X60</f>
        <v>0</v>
      </c>
      <c r="V21" s="298">
        <f>'10.sz.m.átadott pe (3)'!Y60</f>
        <v>0</v>
      </c>
      <c r="W21" s="298">
        <f>'10.sz.m.átadott pe (3)'!Z60</f>
        <v>0</v>
      </c>
      <c r="X21" s="298">
        <f>'10.sz.m.átadott pe (3)'!AA60</f>
        <v>0</v>
      </c>
      <c r="Y21" s="787" t="e">
        <f>W21/V21</f>
        <v>#DIV/0!</v>
      </c>
      <c r="Z21" s="975"/>
    </row>
    <row r="22" spans="1:26" s="5" customFormat="1" ht="22.5" customHeight="1">
      <c r="A22" s="102"/>
      <c r="B22" s="106"/>
      <c r="C22" s="106" t="s">
        <v>100</v>
      </c>
      <c r="D22" s="256" t="s">
        <v>90</v>
      </c>
      <c r="E22" s="364"/>
      <c r="F22" s="298"/>
      <c r="G22" s="298"/>
      <c r="H22" s="298"/>
      <c r="I22" s="1071"/>
      <c r="J22" s="1071"/>
      <c r="K22" s="958"/>
      <c r="L22" s="364">
        <v>0</v>
      </c>
      <c r="M22" s="298">
        <v>0</v>
      </c>
      <c r="N22" s="298">
        <v>0</v>
      </c>
      <c r="O22" s="416">
        <f aca="true" t="shared" si="13" ref="O22:Q23">H22-V22</f>
        <v>0</v>
      </c>
      <c r="P22" s="1070">
        <f t="shared" si="13"/>
        <v>0</v>
      </c>
      <c r="Q22" s="1070">
        <f t="shared" si="13"/>
        <v>0</v>
      </c>
      <c r="R22" s="958"/>
      <c r="S22" s="364">
        <v>0</v>
      </c>
      <c r="T22" s="298">
        <v>0</v>
      </c>
      <c r="U22" s="298">
        <v>0</v>
      </c>
      <c r="V22" s="298">
        <v>0</v>
      </c>
      <c r="W22" s="298">
        <v>0</v>
      </c>
      <c r="X22" s="298">
        <v>0</v>
      </c>
      <c r="Y22" s="787"/>
      <c r="Z22" s="977">
        <v>0</v>
      </c>
    </row>
    <row r="23" spans="1:26" s="5" customFormat="1" ht="36.75" customHeight="1">
      <c r="A23" s="126"/>
      <c r="B23" s="256"/>
      <c r="C23" s="106" t="s">
        <v>101</v>
      </c>
      <c r="D23" s="256" t="s">
        <v>583</v>
      </c>
      <c r="E23" s="415"/>
      <c r="F23" s="416"/>
      <c r="G23" s="416"/>
      <c r="H23" s="416"/>
      <c r="I23" s="1070"/>
      <c r="J23" s="1070"/>
      <c r="K23" s="957"/>
      <c r="L23" s="415">
        <v>0</v>
      </c>
      <c r="M23" s="416">
        <v>0</v>
      </c>
      <c r="N23" s="416">
        <v>0</v>
      </c>
      <c r="O23" s="416">
        <f t="shared" si="13"/>
        <v>0</v>
      </c>
      <c r="P23" s="1070">
        <f t="shared" si="13"/>
        <v>0</v>
      </c>
      <c r="Q23" s="1070">
        <f t="shared" si="13"/>
        <v>0</v>
      </c>
      <c r="R23" s="957"/>
      <c r="S23" s="415">
        <v>0</v>
      </c>
      <c r="T23" s="416">
        <v>0</v>
      </c>
      <c r="U23" s="416">
        <v>0</v>
      </c>
      <c r="V23" s="416">
        <f>'10.sz.m.átadott pe (3)'!Y95</f>
        <v>0</v>
      </c>
      <c r="W23" s="416">
        <f>'10.sz.m.átadott pe (3)'!Z95</f>
        <v>0</v>
      </c>
      <c r="X23" s="416">
        <f>'10.sz.m.átadott pe (3)'!AA95</f>
        <v>0</v>
      </c>
      <c r="Y23" s="1092"/>
      <c r="Z23" s="976">
        <v>0</v>
      </c>
    </row>
    <row r="24" spans="1:26" s="5" customFormat="1" ht="22.5" customHeight="1" thickBot="1">
      <c r="A24" s="281"/>
      <c r="B24" s="282"/>
      <c r="C24" s="283" t="s">
        <v>215</v>
      </c>
      <c r="D24" s="282" t="s">
        <v>216</v>
      </c>
      <c r="E24" s="418">
        <v>0</v>
      </c>
      <c r="F24" s="417">
        <v>0</v>
      </c>
      <c r="G24" s="417">
        <v>0</v>
      </c>
      <c r="H24" s="417">
        <v>0</v>
      </c>
      <c r="I24" s="1072">
        <v>0</v>
      </c>
      <c r="J24" s="1072">
        <v>0</v>
      </c>
      <c r="K24" s="959"/>
      <c r="L24" s="418">
        <v>0</v>
      </c>
      <c r="M24" s="417">
        <v>0</v>
      </c>
      <c r="N24" s="417">
        <v>0</v>
      </c>
      <c r="O24" s="417">
        <v>0</v>
      </c>
      <c r="P24" s="1072">
        <v>0</v>
      </c>
      <c r="Q24" s="1072">
        <v>0</v>
      </c>
      <c r="R24" s="959"/>
      <c r="S24" s="418">
        <v>0</v>
      </c>
      <c r="T24" s="417">
        <v>0</v>
      </c>
      <c r="U24" s="417">
        <v>0</v>
      </c>
      <c r="V24" s="417">
        <v>0</v>
      </c>
      <c r="W24" s="417">
        <v>0</v>
      </c>
      <c r="X24" s="417">
        <v>0</v>
      </c>
      <c r="Y24" s="1093"/>
      <c r="Z24" s="979">
        <v>0</v>
      </c>
    </row>
    <row r="25" spans="1:26" s="5" customFormat="1" ht="22.5" customHeight="1" thickBot="1">
      <c r="A25" s="114" t="s">
        <v>10</v>
      </c>
      <c r="B25" s="1181" t="s">
        <v>102</v>
      </c>
      <c r="C25" s="1181"/>
      <c r="D25" s="1181"/>
      <c r="E25" s="370">
        <f aca="true" t="shared" si="14" ref="E25:J25">SUM(E26:E28)</f>
        <v>77908803</v>
      </c>
      <c r="F25" s="78">
        <f t="shared" si="14"/>
        <v>0</v>
      </c>
      <c r="G25" s="78">
        <f t="shared" si="14"/>
        <v>0</v>
      </c>
      <c r="H25" s="78">
        <f t="shared" si="14"/>
        <v>0</v>
      </c>
      <c r="I25" s="940">
        <f t="shared" si="14"/>
        <v>0</v>
      </c>
      <c r="J25" s="940">
        <f t="shared" si="14"/>
        <v>0</v>
      </c>
      <c r="K25" s="759" t="e">
        <f>I25/H25</f>
        <v>#DIV/0!</v>
      </c>
      <c r="L25" s="370">
        <f aca="true" t="shared" si="15" ref="L25:Q25">SUM(L26:L28)</f>
        <v>77908803</v>
      </c>
      <c r="M25" s="78">
        <f t="shared" si="15"/>
        <v>0</v>
      </c>
      <c r="N25" s="78">
        <f t="shared" si="15"/>
        <v>0</v>
      </c>
      <c r="O25" s="78">
        <f t="shared" si="15"/>
        <v>0</v>
      </c>
      <c r="P25" s="940">
        <f t="shared" si="15"/>
        <v>0</v>
      </c>
      <c r="Q25" s="940">
        <f t="shared" si="15"/>
        <v>0</v>
      </c>
      <c r="R25" s="759" t="e">
        <f>P25/O25</f>
        <v>#DIV/0!</v>
      </c>
      <c r="S25" s="370">
        <f aca="true" t="shared" si="16" ref="S25:X25">SUM(S26:S28)</f>
        <v>0</v>
      </c>
      <c r="T25" s="78">
        <f t="shared" si="16"/>
        <v>0</v>
      </c>
      <c r="U25" s="78">
        <f t="shared" si="16"/>
        <v>0</v>
      </c>
      <c r="V25" s="78">
        <f t="shared" si="16"/>
        <v>0</v>
      </c>
      <c r="W25" s="78">
        <f t="shared" si="16"/>
        <v>0</v>
      </c>
      <c r="X25" s="78">
        <f t="shared" si="16"/>
        <v>0</v>
      </c>
      <c r="Y25" s="788"/>
      <c r="Z25" s="1068">
        <f>SUM(Z26:Z28)</f>
        <v>0</v>
      </c>
    </row>
    <row r="26" spans="1:26" s="5" customFormat="1" ht="22.5" customHeight="1">
      <c r="A26" s="113"/>
      <c r="B26" s="118" t="s">
        <v>43</v>
      </c>
      <c r="C26" s="1188" t="s">
        <v>3</v>
      </c>
      <c r="D26" s="1188"/>
      <c r="E26" s="369">
        <f>77145471+763332</f>
        <v>77908803</v>
      </c>
      <c r="F26" s="301"/>
      <c r="G26" s="301"/>
      <c r="H26" s="301"/>
      <c r="I26" s="939"/>
      <c r="J26" s="939">
        <v>0</v>
      </c>
      <c r="K26" s="758"/>
      <c r="L26" s="369">
        <f aca="true" t="shared" si="17" ref="L26:Q26">E26</f>
        <v>77908803</v>
      </c>
      <c r="M26" s="301">
        <f t="shared" si="17"/>
        <v>0</v>
      </c>
      <c r="N26" s="301">
        <f t="shared" si="17"/>
        <v>0</v>
      </c>
      <c r="O26" s="301">
        <f t="shared" si="17"/>
        <v>0</v>
      </c>
      <c r="P26" s="939">
        <f t="shared" si="17"/>
        <v>0</v>
      </c>
      <c r="Q26" s="939">
        <f t="shared" si="17"/>
        <v>0</v>
      </c>
      <c r="R26" s="758" t="e">
        <f>P26/O26</f>
        <v>#DIV/0!</v>
      </c>
      <c r="S26" s="369">
        <v>0</v>
      </c>
      <c r="T26" s="301">
        <v>0</v>
      </c>
      <c r="U26" s="301">
        <v>0</v>
      </c>
      <c r="V26" s="301">
        <v>0</v>
      </c>
      <c r="W26" s="301">
        <v>0</v>
      </c>
      <c r="X26" s="301">
        <v>0</v>
      </c>
      <c r="Y26" s="790"/>
      <c r="Z26" s="975">
        <v>0</v>
      </c>
    </row>
    <row r="27" spans="1:26" s="8" customFormat="1" ht="22.5" customHeight="1">
      <c r="A27" s="127"/>
      <c r="B27" s="105" t="s">
        <v>44</v>
      </c>
      <c r="C27" s="1198" t="s">
        <v>295</v>
      </c>
      <c r="D27" s="1198"/>
      <c r="E27" s="364">
        <v>0</v>
      </c>
      <c r="F27" s="298">
        <v>0</v>
      </c>
      <c r="G27" s="298">
        <v>0</v>
      </c>
      <c r="H27" s="298">
        <v>0</v>
      </c>
      <c r="I27" s="1071">
        <v>0</v>
      </c>
      <c r="J27" s="1071">
        <v>0</v>
      </c>
      <c r="K27" s="958"/>
      <c r="L27" s="364">
        <v>0</v>
      </c>
      <c r="M27" s="298">
        <v>0</v>
      </c>
      <c r="N27" s="298">
        <v>0</v>
      </c>
      <c r="O27" s="298">
        <v>0</v>
      </c>
      <c r="P27" s="1071">
        <v>0</v>
      </c>
      <c r="Q27" s="1071">
        <v>0</v>
      </c>
      <c r="R27" s="958"/>
      <c r="S27" s="364">
        <v>0</v>
      </c>
      <c r="T27" s="298">
        <v>0</v>
      </c>
      <c r="U27" s="298">
        <v>0</v>
      </c>
      <c r="V27" s="298">
        <v>0</v>
      </c>
      <c r="W27" s="298">
        <v>0</v>
      </c>
      <c r="X27" s="298">
        <v>0</v>
      </c>
      <c r="Y27" s="787"/>
      <c r="Z27" s="977">
        <v>0</v>
      </c>
    </row>
    <row r="28" spans="1:26" s="8" customFormat="1" ht="22.5" customHeight="1" thickBot="1">
      <c r="A28" s="133"/>
      <c r="B28" s="119" t="s">
        <v>70</v>
      </c>
      <c r="C28" s="134" t="s">
        <v>103</v>
      </c>
      <c r="D28" s="134"/>
      <c r="E28" s="382">
        <v>0</v>
      </c>
      <c r="F28" s="383">
        <v>0</v>
      </c>
      <c r="G28" s="383">
        <v>0</v>
      </c>
      <c r="H28" s="383">
        <v>0</v>
      </c>
      <c r="I28" s="1073">
        <v>0</v>
      </c>
      <c r="J28" s="1073">
        <v>0</v>
      </c>
      <c r="K28" s="960"/>
      <c r="L28" s="382">
        <v>0</v>
      </c>
      <c r="M28" s="383">
        <v>0</v>
      </c>
      <c r="N28" s="383">
        <v>0</v>
      </c>
      <c r="O28" s="383">
        <v>0</v>
      </c>
      <c r="P28" s="1073">
        <v>0</v>
      </c>
      <c r="Q28" s="1073">
        <v>0</v>
      </c>
      <c r="R28" s="960"/>
      <c r="S28" s="382">
        <v>0</v>
      </c>
      <c r="T28" s="383">
        <v>0</v>
      </c>
      <c r="U28" s="383">
        <v>0</v>
      </c>
      <c r="V28" s="383">
        <v>0</v>
      </c>
      <c r="W28" s="383">
        <v>0</v>
      </c>
      <c r="X28" s="383">
        <v>0</v>
      </c>
      <c r="Y28" s="786"/>
      <c r="Z28" s="980">
        <v>0</v>
      </c>
    </row>
    <row r="29" spans="1:26" s="79" customFormat="1" ht="22.5" customHeight="1" thickBot="1">
      <c r="A29" s="94" t="s">
        <v>11</v>
      </c>
      <c r="B29" s="120" t="s">
        <v>104</v>
      </c>
      <c r="C29" s="120"/>
      <c r="D29" s="120"/>
      <c r="E29" s="371">
        <v>0</v>
      </c>
      <c r="F29" s="372">
        <v>0</v>
      </c>
      <c r="G29" s="372">
        <v>0</v>
      </c>
      <c r="H29" s="372">
        <v>0</v>
      </c>
      <c r="I29" s="941">
        <v>0</v>
      </c>
      <c r="J29" s="941">
        <v>0</v>
      </c>
      <c r="K29" s="760"/>
      <c r="L29" s="371">
        <v>0</v>
      </c>
      <c r="M29" s="372">
        <v>0</v>
      </c>
      <c r="N29" s="372">
        <v>0</v>
      </c>
      <c r="O29" s="372">
        <v>0</v>
      </c>
      <c r="P29" s="941">
        <v>0</v>
      </c>
      <c r="Q29" s="941">
        <v>0</v>
      </c>
      <c r="R29" s="760"/>
      <c r="S29" s="371">
        <v>0</v>
      </c>
      <c r="T29" s="372">
        <v>0</v>
      </c>
      <c r="U29" s="372">
        <v>0</v>
      </c>
      <c r="V29" s="372">
        <v>0</v>
      </c>
      <c r="W29" s="372">
        <v>0</v>
      </c>
      <c r="X29" s="372">
        <v>0</v>
      </c>
      <c r="Y29" s="791"/>
      <c r="Z29" s="981">
        <v>0</v>
      </c>
    </row>
    <row r="30" spans="1:26" s="79" customFormat="1" ht="22.5" customHeight="1" hidden="1" thickBot="1">
      <c r="A30" s="114"/>
      <c r="B30" s="1181"/>
      <c r="C30" s="1181"/>
      <c r="D30" s="1181"/>
      <c r="E30" s="792"/>
      <c r="F30" s="793"/>
      <c r="G30" s="793"/>
      <c r="H30" s="793"/>
      <c r="I30" s="1074"/>
      <c r="J30" s="1074"/>
      <c r="K30" s="961"/>
      <c r="L30" s="792"/>
      <c r="M30" s="793"/>
      <c r="N30" s="793"/>
      <c r="O30" s="793"/>
      <c r="P30" s="1074"/>
      <c r="Q30" s="1074"/>
      <c r="R30" s="961"/>
      <c r="S30" s="792"/>
      <c r="T30" s="793"/>
      <c r="U30" s="793"/>
      <c r="V30" s="793"/>
      <c r="W30" s="793"/>
      <c r="X30" s="793"/>
      <c r="Y30" s="1094"/>
      <c r="Z30" s="1067">
        <v>0</v>
      </c>
    </row>
    <row r="31" spans="1:26" s="79" customFormat="1" ht="22.5" customHeight="1" thickBot="1">
      <c r="A31" s="114" t="s">
        <v>12</v>
      </c>
      <c r="B31" s="1166" t="s">
        <v>105</v>
      </c>
      <c r="C31" s="1166"/>
      <c r="D31" s="1166"/>
      <c r="E31" s="368">
        <f aca="true" t="shared" si="18" ref="E31:J31">E6+E17+E25+E29</f>
        <v>431633553</v>
      </c>
      <c r="F31" s="299">
        <f t="shared" si="18"/>
        <v>0</v>
      </c>
      <c r="G31" s="299">
        <f t="shared" si="18"/>
        <v>0</v>
      </c>
      <c r="H31" s="299">
        <f t="shared" si="18"/>
        <v>0</v>
      </c>
      <c r="I31" s="938">
        <f t="shared" si="18"/>
        <v>0</v>
      </c>
      <c r="J31" s="938">
        <f t="shared" si="18"/>
        <v>0</v>
      </c>
      <c r="K31" s="757" t="e">
        <f>I31/H31</f>
        <v>#DIV/0!</v>
      </c>
      <c r="L31" s="368">
        <f aca="true" t="shared" si="19" ref="L31:Q31">L6+L17+L25</f>
        <v>410688071</v>
      </c>
      <c r="M31" s="299">
        <f t="shared" si="19"/>
        <v>0</v>
      </c>
      <c r="N31" s="299">
        <f t="shared" si="19"/>
        <v>0</v>
      </c>
      <c r="O31" s="299">
        <f t="shared" si="19"/>
        <v>0</v>
      </c>
      <c r="P31" s="938">
        <f t="shared" si="19"/>
        <v>0</v>
      </c>
      <c r="Q31" s="938">
        <f t="shared" si="19"/>
        <v>0</v>
      </c>
      <c r="R31" s="757" t="e">
        <f>P31/O31</f>
        <v>#DIV/0!</v>
      </c>
      <c r="S31" s="368">
        <f aca="true" t="shared" si="20" ref="S31:X31">S6+S17+S25+S29+S35</f>
        <v>20945482</v>
      </c>
      <c r="T31" s="299">
        <f t="shared" si="20"/>
        <v>0</v>
      </c>
      <c r="U31" s="299">
        <f t="shared" si="20"/>
        <v>0</v>
      </c>
      <c r="V31" s="299">
        <f t="shared" si="20"/>
        <v>0</v>
      </c>
      <c r="W31" s="299">
        <f t="shared" si="20"/>
        <v>0</v>
      </c>
      <c r="X31" s="299">
        <f t="shared" si="20"/>
        <v>0</v>
      </c>
      <c r="Y31" s="784" t="e">
        <f>W31/V31</f>
        <v>#DIV/0!</v>
      </c>
      <c r="Z31" s="1067">
        <f>Z6+Z17+Z25+Z29+Z30</f>
        <v>0</v>
      </c>
    </row>
    <row r="32" spans="1:26" s="79" customFormat="1" ht="22.5" customHeight="1" thickBot="1">
      <c r="A32" s="92" t="s">
        <v>13</v>
      </c>
      <c r="B32" s="1180" t="s">
        <v>106</v>
      </c>
      <c r="C32" s="1180"/>
      <c r="D32" s="1180"/>
      <c r="E32" s="373">
        <f aca="true" t="shared" si="21" ref="E32:J32">SUM(E33:E36)</f>
        <v>232217284</v>
      </c>
      <c r="F32" s="117">
        <f t="shared" si="21"/>
        <v>0</v>
      </c>
      <c r="G32" s="117">
        <f t="shared" si="21"/>
        <v>0</v>
      </c>
      <c r="H32" s="117">
        <f t="shared" si="21"/>
        <v>0</v>
      </c>
      <c r="I32" s="942">
        <f t="shared" si="21"/>
        <v>0</v>
      </c>
      <c r="J32" s="942">
        <f t="shared" si="21"/>
        <v>0</v>
      </c>
      <c r="K32" s="373">
        <f aca="true" t="shared" si="22" ref="K32:Q32">SUM(K33:K36)</f>
        <v>0</v>
      </c>
      <c r="L32" s="373">
        <f t="shared" si="22"/>
        <v>232217284</v>
      </c>
      <c r="M32" s="117">
        <f t="shared" si="22"/>
        <v>0</v>
      </c>
      <c r="N32" s="117">
        <f t="shared" si="22"/>
        <v>0</v>
      </c>
      <c r="O32" s="117">
        <f t="shared" si="22"/>
        <v>0</v>
      </c>
      <c r="P32" s="942">
        <f t="shared" si="22"/>
        <v>0</v>
      </c>
      <c r="Q32" s="942">
        <f t="shared" si="22"/>
        <v>0</v>
      </c>
      <c r="R32" s="962" t="e">
        <f>P32/O32</f>
        <v>#DIV/0!</v>
      </c>
      <c r="S32" s="373">
        <f aca="true" t="shared" si="23" ref="S32:X32">SUM(S33:S35)</f>
        <v>0</v>
      </c>
      <c r="T32" s="117">
        <f t="shared" si="23"/>
        <v>0</v>
      </c>
      <c r="U32" s="117">
        <f t="shared" si="23"/>
        <v>0</v>
      </c>
      <c r="V32" s="117">
        <f t="shared" si="23"/>
        <v>0</v>
      </c>
      <c r="W32" s="117">
        <f t="shared" si="23"/>
        <v>0</v>
      </c>
      <c r="X32" s="117">
        <f t="shared" si="23"/>
        <v>0</v>
      </c>
      <c r="Y32" s="778"/>
      <c r="Z32" s="1069"/>
    </row>
    <row r="33" spans="1:26" s="5" customFormat="1" ht="22.5" customHeight="1">
      <c r="A33" s="136"/>
      <c r="B33" s="118" t="s">
        <v>47</v>
      </c>
      <c r="C33" s="1225" t="s">
        <v>297</v>
      </c>
      <c r="D33" s="1225"/>
      <c r="E33" s="369">
        <v>3023740</v>
      </c>
      <c r="F33" s="301"/>
      <c r="G33" s="301"/>
      <c r="H33" s="301"/>
      <c r="I33" s="939"/>
      <c r="J33" s="939"/>
      <c r="K33" s="758"/>
      <c r="L33" s="369">
        <f>E33</f>
        <v>3023740</v>
      </c>
      <c r="M33" s="301"/>
      <c r="N33" s="301"/>
      <c r="O33" s="301">
        <f>H33-V33</f>
        <v>0</v>
      </c>
      <c r="P33" s="939">
        <f>I33-W33</f>
        <v>0</v>
      </c>
      <c r="Q33" s="939">
        <f>J33-X33</f>
        <v>0</v>
      </c>
      <c r="R33" s="758"/>
      <c r="S33" s="369"/>
      <c r="T33" s="301"/>
      <c r="U33" s="301"/>
      <c r="V33" s="301"/>
      <c r="W33" s="301"/>
      <c r="X33" s="301"/>
      <c r="Y33" s="790"/>
      <c r="Z33" s="975"/>
    </row>
    <row r="34" spans="1:26" s="5" customFormat="1" ht="22.5" customHeight="1">
      <c r="A34" s="96"/>
      <c r="B34" s="105" t="s">
        <v>340</v>
      </c>
      <c r="C34" s="1179" t="s">
        <v>560</v>
      </c>
      <c r="D34" s="1179"/>
      <c r="E34" s="415">
        <v>29500000</v>
      </c>
      <c r="F34" s="416"/>
      <c r="G34" s="416"/>
      <c r="H34" s="416"/>
      <c r="I34" s="1070"/>
      <c r="J34" s="1070"/>
      <c r="K34" s="957"/>
      <c r="L34" s="415">
        <f>E34</f>
        <v>29500000</v>
      </c>
      <c r="M34" s="416"/>
      <c r="N34" s="416"/>
      <c r="O34" s="416"/>
      <c r="P34" s="1070"/>
      <c r="Q34" s="1070"/>
      <c r="R34" s="957"/>
      <c r="S34" s="415"/>
      <c r="T34" s="416"/>
      <c r="U34" s="416"/>
      <c r="V34" s="416"/>
      <c r="W34" s="416"/>
      <c r="X34" s="416"/>
      <c r="Y34" s="1092"/>
      <c r="Z34" s="978"/>
    </row>
    <row r="35" spans="1:26" s="5" customFormat="1" ht="22.5" customHeight="1" thickBot="1">
      <c r="A35" s="642"/>
      <c r="B35" s="643" t="s">
        <v>510</v>
      </c>
      <c r="C35" s="644" t="s">
        <v>296</v>
      </c>
      <c r="D35" s="644"/>
      <c r="E35" s="645">
        <v>191571125</v>
      </c>
      <c r="F35" s="652"/>
      <c r="G35" s="652"/>
      <c r="H35" s="652"/>
      <c r="I35" s="1075"/>
      <c r="J35" s="1075"/>
      <c r="K35" s="963"/>
      <c r="L35" s="645">
        <f aca="true" t="shared" si="24" ref="L35:Q36">E35</f>
        <v>191571125</v>
      </c>
      <c r="M35" s="652">
        <f t="shared" si="24"/>
        <v>0</v>
      </c>
      <c r="N35" s="652">
        <f t="shared" si="24"/>
        <v>0</v>
      </c>
      <c r="O35" s="652">
        <f t="shared" si="24"/>
        <v>0</v>
      </c>
      <c r="P35" s="1075">
        <f t="shared" si="24"/>
        <v>0</v>
      </c>
      <c r="Q35" s="1075">
        <f t="shared" si="24"/>
        <v>0</v>
      </c>
      <c r="R35" s="963" t="e">
        <f>P35/O35</f>
        <v>#DIV/0!</v>
      </c>
      <c r="S35" s="645">
        <v>0</v>
      </c>
      <c r="T35" s="652">
        <v>0</v>
      </c>
      <c r="U35" s="652">
        <v>0</v>
      </c>
      <c r="V35" s="652">
        <v>0</v>
      </c>
      <c r="W35" s="652">
        <v>0</v>
      </c>
      <c r="X35" s="652">
        <v>0</v>
      </c>
      <c r="Y35" s="1095"/>
      <c r="Z35" s="979"/>
    </row>
    <row r="36" spans="1:26" s="5" customFormat="1" ht="22.5" customHeight="1" thickBot="1">
      <c r="A36" s="642"/>
      <c r="B36" s="643" t="s">
        <v>556</v>
      </c>
      <c r="C36" s="644" t="s">
        <v>509</v>
      </c>
      <c r="D36" s="644"/>
      <c r="E36" s="645">
        <v>8122419</v>
      </c>
      <c r="F36" s="652"/>
      <c r="G36" s="652"/>
      <c r="H36" s="652"/>
      <c r="I36" s="1075"/>
      <c r="J36" s="1075"/>
      <c r="K36" s="963"/>
      <c r="L36" s="645">
        <f t="shared" si="24"/>
        <v>8122419</v>
      </c>
      <c r="M36" s="652">
        <f t="shared" si="24"/>
        <v>0</v>
      </c>
      <c r="N36" s="652">
        <f t="shared" si="24"/>
        <v>0</v>
      </c>
      <c r="O36" s="652">
        <f t="shared" si="24"/>
        <v>0</v>
      </c>
      <c r="P36" s="1075">
        <f t="shared" si="24"/>
        <v>0</v>
      </c>
      <c r="Q36" s="1075">
        <f t="shared" si="24"/>
        <v>0</v>
      </c>
      <c r="R36" s="963" t="e">
        <f>P36/O36</f>
        <v>#DIV/0!</v>
      </c>
      <c r="S36" s="645"/>
      <c r="T36" s="652"/>
      <c r="U36" s="652"/>
      <c r="V36" s="652"/>
      <c r="W36" s="652"/>
      <c r="X36" s="652"/>
      <c r="Y36" s="1095"/>
      <c r="Z36" s="979"/>
    </row>
    <row r="37" spans="1:26" s="5" customFormat="1" ht="22.5" customHeight="1" thickBot="1">
      <c r="A37" s="114" t="s">
        <v>557</v>
      </c>
      <c r="B37" s="1166" t="s">
        <v>248</v>
      </c>
      <c r="C37" s="1166"/>
      <c r="D37" s="1166"/>
      <c r="E37" s="370">
        <f aca="true" t="shared" si="25" ref="E37:J37">E31+E32</f>
        <v>663850837</v>
      </c>
      <c r="F37" s="78">
        <f t="shared" si="25"/>
        <v>0</v>
      </c>
      <c r="G37" s="78">
        <f t="shared" si="25"/>
        <v>0</v>
      </c>
      <c r="H37" s="78">
        <f t="shared" si="25"/>
        <v>0</v>
      </c>
      <c r="I37" s="940">
        <f t="shared" si="25"/>
        <v>0</v>
      </c>
      <c r="J37" s="940">
        <f t="shared" si="25"/>
        <v>0</v>
      </c>
      <c r="K37" s="759" t="e">
        <f>I37/H37</f>
        <v>#DIV/0!</v>
      </c>
      <c r="L37" s="370">
        <f aca="true" t="shared" si="26" ref="L37:Q37">L31+L32</f>
        <v>642905355</v>
      </c>
      <c r="M37" s="78">
        <f t="shared" si="26"/>
        <v>0</v>
      </c>
      <c r="N37" s="78">
        <f t="shared" si="26"/>
        <v>0</v>
      </c>
      <c r="O37" s="78">
        <f t="shared" si="26"/>
        <v>0</v>
      </c>
      <c r="P37" s="940">
        <f t="shared" si="26"/>
        <v>0</v>
      </c>
      <c r="Q37" s="940">
        <f t="shared" si="26"/>
        <v>0</v>
      </c>
      <c r="R37" s="759" t="e">
        <f>P37/O37</f>
        <v>#DIV/0!</v>
      </c>
      <c r="S37" s="370">
        <f aca="true" t="shared" si="27" ref="S37:X37">S31+S32</f>
        <v>20945482</v>
      </c>
      <c r="T37" s="78">
        <f t="shared" si="27"/>
        <v>0</v>
      </c>
      <c r="U37" s="78">
        <f t="shared" si="27"/>
        <v>0</v>
      </c>
      <c r="V37" s="78">
        <f t="shared" si="27"/>
        <v>0</v>
      </c>
      <c r="W37" s="78">
        <f t="shared" si="27"/>
        <v>0</v>
      </c>
      <c r="X37" s="78">
        <f t="shared" si="27"/>
        <v>0</v>
      </c>
      <c r="Y37" s="788" t="e">
        <f>W37/V37</f>
        <v>#DIV/0!</v>
      </c>
      <c r="Z37" s="1090">
        <f>Z31+Z32</f>
        <v>0</v>
      </c>
    </row>
    <row r="38" spans="1:25" s="5" customFormat="1" ht="19.5" customHeight="1" hidden="1" thickBot="1">
      <c r="A38" s="1161" t="s">
        <v>249</v>
      </c>
      <c r="B38" s="1162"/>
      <c r="C38" s="1162"/>
      <c r="D38" s="1162"/>
      <c r="E38" s="582"/>
      <c r="F38" s="583"/>
      <c r="G38" s="583"/>
      <c r="H38" s="583"/>
      <c r="I38" s="1076"/>
      <c r="J38" s="1076"/>
      <c r="K38" s="584" t="e">
        <f>I38/H38</f>
        <v>#DIV/0!</v>
      </c>
      <c r="L38" s="582"/>
      <c r="M38" s="583"/>
      <c r="N38" s="583"/>
      <c r="O38" s="583"/>
      <c r="P38" s="1076"/>
      <c r="Q38" s="1076"/>
      <c r="R38" s="584" t="e">
        <f>P38/O38</f>
        <v>#DIV/0!</v>
      </c>
      <c r="S38" s="582"/>
      <c r="T38" s="583"/>
      <c r="U38" s="583"/>
      <c r="V38" s="583"/>
      <c r="W38" s="583"/>
      <c r="X38" s="583"/>
      <c r="Y38" s="588" t="e">
        <f>W38/V38</f>
        <v>#DIV/0!</v>
      </c>
    </row>
    <row r="39" spans="1:25" s="5" customFormat="1" ht="19.5" customHeight="1" thickBot="1">
      <c r="A39" s="1165" t="s">
        <v>8</v>
      </c>
      <c r="B39" s="1166"/>
      <c r="C39" s="1166"/>
      <c r="D39" s="1166"/>
      <c r="E39" s="419">
        <f aca="true" t="shared" si="28" ref="E39:J39">SUM(E37:E38)</f>
        <v>663850837</v>
      </c>
      <c r="F39" s="420">
        <f t="shared" si="28"/>
        <v>0</v>
      </c>
      <c r="G39" s="420">
        <f t="shared" si="28"/>
        <v>0</v>
      </c>
      <c r="H39" s="420">
        <f t="shared" si="28"/>
        <v>0</v>
      </c>
      <c r="I39" s="1077">
        <f t="shared" si="28"/>
        <v>0</v>
      </c>
      <c r="J39" s="1077">
        <f t="shared" si="28"/>
        <v>0</v>
      </c>
      <c r="K39" s="421" t="e">
        <f>I39/H39</f>
        <v>#DIV/0!</v>
      </c>
      <c r="L39" s="419">
        <f aca="true" t="shared" si="29" ref="L39:Q39">SUM(L37:L38)</f>
        <v>642905355</v>
      </c>
      <c r="M39" s="420">
        <f t="shared" si="29"/>
        <v>0</v>
      </c>
      <c r="N39" s="420">
        <f t="shared" si="29"/>
        <v>0</v>
      </c>
      <c r="O39" s="420">
        <f t="shared" si="29"/>
        <v>0</v>
      </c>
      <c r="P39" s="1077">
        <f t="shared" si="29"/>
        <v>0</v>
      </c>
      <c r="Q39" s="1077">
        <f t="shared" si="29"/>
        <v>0</v>
      </c>
      <c r="R39" s="421" t="e">
        <f>P39/O39</f>
        <v>#DIV/0!</v>
      </c>
      <c r="S39" s="419">
        <f aca="true" t="shared" si="30" ref="S39:X39">SUM(S37:S38)</f>
        <v>20945482</v>
      </c>
      <c r="T39" s="420">
        <f t="shared" si="30"/>
        <v>0</v>
      </c>
      <c r="U39" s="420">
        <f t="shared" si="30"/>
        <v>0</v>
      </c>
      <c r="V39" s="420">
        <f t="shared" si="30"/>
        <v>0</v>
      </c>
      <c r="W39" s="420">
        <f t="shared" si="30"/>
        <v>0</v>
      </c>
      <c r="X39" s="420">
        <f t="shared" si="30"/>
        <v>0</v>
      </c>
      <c r="Y39" s="422" t="e">
        <f>W39/V39</f>
        <v>#DIV/0!</v>
      </c>
    </row>
    <row r="40" spans="1:25" s="5" customFormat="1" ht="19.5" customHeight="1">
      <c r="A40" s="468"/>
      <c r="B40" s="589"/>
      <c r="C40" s="468"/>
      <c r="D40" s="468"/>
      <c r="E40" s="590"/>
      <c r="F40" s="590"/>
      <c r="G40" s="590"/>
      <c r="H40" s="590"/>
      <c r="I40" s="590"/>
      <c r="J40" s="590"/>
      <c r="K40" s="590"/>
      <c r="L40" s="591"/>
      <c r="M40" s="591"/>
      <c r="N40" s="591"/>
      <c r="O40" s="591"/>
      <c r="P40" s="591"/>
      <c r="Q40" s="591"/>
      <c r="R40" s="591"/>
      <c r="S40" s="591"/>
      <c r="T40" s="591"/>
      <c r="U40" s="592"/>
      <c r="V40" s="592"/>
      <c r="W40" s="592"/>
      <c r="X40" s="592"/>
      <c r="Y40" s="592"/>
    </row>
    <row r="41" spans="1:20" s="5" customFormat="1" ht="19.5" customHeight="1">
      <c r="A41" s="65"/>
      <c r="B41" s="68"/>
      <c r="C41" s="68"/>
      <c r="D41" s="30"/>
      <c r="E41" s="6"/>
      <c r="F41" s="6"/>
      <c r="G41" s="6"/>
      <c r="H41" s="6"/>
      <c r="I41" s="6"/>
      <c r="J41" s="6"/>
      <c r="K41" s="6"/>
      <c r="L41" s="138"/>
      <c r="M41" s="138"/>
      <c r="N41" s="138"/>
      <c r="O41" s="138"/>
      <c r="P41" s="138"/>
      <c r="Q41" s="138"/>
      <c r="R41" s="138"/>
      <c r="S41" s="138"/>
      <c r="T41" s="138"/>
    </row>
    <row r="42" spans="1:11" ht="15.75">
      <c r="A42" s="123"/>
      <c r="B42" s="64"/>
      <c r="C42" s="64"/>
      <c r="D42" s="30"/>
      <c r="E42" s="1117"/>
      <c r="F42" s="1117" t="str">
        <f>IF(F39='4.sz.m.ÖNK kiadás'!F16," ","HIBA - eltérő összesen")</f>
        <v> </v>
      </c>
      <c r="G42" s="1117" t="str">
        <f>IF(G39='4.sz.m.ÖNK kiadás'!G16," ","HIBA - eltérő összesen")</f>
        <v> </v>
      </c>
      <c r="H42" s="1117" t="str">
        <f>IF(H39='4.sz.m.ÖNK kiadás'!H16," ","HIBA - eltérő összesen")</f>
        <v> </v>
      </c>
      <c r="I42" s="1117" t="str">
        <f>IF(I39='4.sz.m.ÖNK kiadás'!I16," ","HIBA - eltérő összesen")</f>
        <v> </v>
      </c>
      <c r="J42" s="1117" t="str">
        <f>IF(J39='4.sz.m.ÖNK kiadás'!J16," ","HIBA - eltérő összesen")</f>
        <v> </v>
      </c>
      <c r="K42" s="4"/>
    </row>
    <row r="43" spans="1:11" ht="15.75">
      <c r="A43" s="123"/>
      <c r="B43" s="64"/>
      <c r="C43" s="64"/>
      <c r="D43" s="30"/>
      <c r="E43" s="1116" t="str">
        <f>IF(L39+S39=E39," ","HIBA-nincs egyenlőség")</f>
        <v> </v>
      </c>
      <c r="F43" s="1116" t="str">
        <f aca="true" t="shared" si="31" ref="F43:K43">IF(M39+T39=F39," ","HIBA-nincs egyenlőség")</f>
        <v> </v>
      </c>
      <c r="G43" s="1116" t="str">
        <f t="shared" si="31"/>
        <v> </v>
      </c>
      <c r="H43" s="1116" t="str">
        <f t="shared" si="31"/>
        <v> </v>
      </c>
      <c r="I43" s="1116" t="str">
        <f t="shared" si="31"/>
        <v> </v>
      </c>
      <c r="J43" s="1116" t="str">
        <f t="shared" si="31"/>
        <v> </v>
      </c>
      <c r="K43" s="1116" t="e">
        <f t="shared" si="31"/>
        <v>#DIV/0!</v>
      </c>
    </row>
    <row r="44" spans="1:20" ht="15.75">
      <c r="A44" s="123"/>
      <c r="B44" s="1"/>
      <c r="C44" s="1"/>
      <c r="D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>
      <c r="A45" s="123"/>
      <c r="B45" s="1"/>
      <c r="C45" s="1"/>
      <c r="D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 s="123"/>
      <c r="B46" s="1"/>
      <c r="C46" s="1"/>
      <c r="D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>
      <c r="A47" s="123"/>
      <c r="B47" s="1"/>
      <c r="C47" s="1"/>
      <c r="D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>
      <c r="A48" s="123"/>
      <c r="B48" s="1"/>
      <c r="C48" s="1"/>
      <c r="D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>
      <c r="A49" s="123"/>
      <c r="B49" s="1"/>
      <c r="C49" s="1"/>
      <c r="D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>
      <c r="A50" s="123"/>
      <c r="B50" s="1"/>
      <c r="C50" s="1"/>
      <c r="D50" s="1"/>
      <c r="L50" s="1"/>
      <c r="M50" s="1"/>
      <c r="N50" s="1"/>
      <c r="O50" s="1"/>
      <c r="P50" s="1"/>
      <c r="Q50" s="1"/>
      <c r="R50" s="1"/>
      <c r="S50" s="1"/>
      <c r="T50" s="1"/>
    </row>
    <row r="51" spans="1:11" ht="15.75">
      <c r="A51" s="123"/>
      <c r="B51" s="64"/>
      <c r="C51" s="64"/>
      <c r="D51" s="30"/>
      <c r="E51" s="3"/>
      <c r="F51" s="3"/>
      <c r="G51" s="3"/>
      <c r="H51" s="3"/>
      <c r="I51" s="3"/>
      <c r="J51" s="3"/>
      <c r="K51" s="3"/>
    </row>
    <row r="52" spans="1:11" ht="15.75">
      <c r="A52" s="123"/>
      <c r="B52" s="64"/>
      <c r="C52" s="64"/>
      <c r="D52" s="30"/>
      <c r="E52" s="3"/>
      <c r="F52" s="3"/>
      <c r="G52" s="3"/>
      <c r="H52" s="3"/>
      <c r="I52" s="3"/>
      <c r="J52" s="3"/>
      <c r="K52" s="3"/>
    </row>
    <row r="53" spans="1:11" ht="15.75">
      <c r="A53" s="123"/>
      <c r="B53" s="64"/>
      <c r="C53" s="64"/>
      <c r="D53" s="30"/>
      <c r="E53" s="3"/>
      <c r="F53" s="3"/>
      <c r="G53" s="3"/>
      <c r="H53" s="3"/>
      <c r="I53" s="3"/>
      <c r="J53" s="3"/>
      <c r="K53" s="3"/>
    </row>
    <row r="54" spans="1:11" ht="15.75">
      <c r="A54" s="123"/>
      <c r="B54" s="64"/>
      <c r="C54" s="64"/>
      <c r="D54" s="30"/>
      <c r="E54" s="3"/>
      <c r="F54" s="3"/>
      <c r="G54" s="3"/>
      <c r="H54" s="3"/>
      <c r="I54" s="3"/>
      <c r="J54" s="3"/>
      <c r="K54" s="3"/>
    </row>
    <row r="55" spans="1:11" ht="15.75">
      <c r="A55" s="123"/>
      <c r="B55" s="64"/>
      <c r="C55" s="64"/>
      <c r="D55" s="30"/>
      <c r="E55" s="3"/>
      <c r="F55" s="3"/>
      <c r="G55" s="3"/>
      <c r="H55" s="3"/>
      <c r="I55" s="3"/>
      <c r="J55" s="3"/>
      <c r="K55" s="3"/>
    </row>
    <row r="56" spans="1:11" ht="15.75">
      <c r="A56" s="123"/>
      <c r="B56" s="64"/>
      <c r="C56" s="64"/>
      <c r="D56" s="30"/>
      <c r="E56" s="3"/>
      <c r="F56" s="3"/>
      <c r="G56" s="3"/>
      <c r="H56" s="3"/>
      <c r="I56" s="3"/>
      <c r="J56" s="3"/>
      <c r="K56" s="3"/>
    </row>
    <row r="57" spans="1:11" ht="15.75">
      <c r="A57" s="123"/>
      <c r="B57" s="64"/>
      <c r="C57" s="64"/>
      <c r="D57" s="30"/>
      <c r="E57" s="3"/>
      <c r="F57" s="3"/>
      <c r="G57" s="3"/>
      <c r="H57" s="3"/>
      <c r="I57" s="3"/>
      <c r="J57" s="3"/>
      <c r="K57" s="3"/>
    </row>
    <row r="58" spans="1:11" ht="15.75">
      <c r="A58" s="123"/>
      <c r="B58" s="64"/>
      <c r="C58" s="64"/>
      <c r="D58" s="30"/>
      <c r="E58" s="3"/>
      <c r="F58" s="3"/>
      <c r="G58" s="3"/>
      <c r="H58" s="3"/>
      <c r="I58" s="3"/>
      <c r="J58" s="3"/>
      <c r="K58" s="3"/>
    </row>
    <row r="59" spans="1:11" ht="15.75">
      <c r="A59" s="123"/>
      <c r="B59" s="64"/>
      <c r="C59" s="64"/>
      <c r="D59" s="30"/>
      <c r="E59" s="3"/>
      <c r="F59" s="3"/>
      <c r="G59" s="3"/>
      <c r="H59" s="3"/>
      <c r="I59" s="3"/>
      <c r="J59" s="3"/>
      <c r="K59" s="3"/>
    </row>
    <row r="60" spans="1:11" ht="15.75">
      <c r="A60" s="123"/>
      <c r="B60" s="64"/>
      <c r="C60" s="64"/>
      <c r="D60" s="30"/>
      <c r="E60" s="3"/>
      <c r="F60" s="3"/>
      <c r="G60" s="3"/>
      <c r="H60" s="3"/>
      <c r="I60" s="3"/>
      <c r="J60" s="3"/>
      <c r="K60" s="3"/>
    </row>
  </sheetData>
  <sheetProtection/>
  <mergeCells count="20">
    <mergeCell ref="A38:D38"/>
    <mergeCell ref="A39:D39"/>
    <mergeCell ref="S4:Y4"/>
    <mergeCell ref="C26:D26"/>
    <mergeCell ref="B25:D25"/>
    <mergeCell ref="C19:D19"/>
    <mergeCell ref="C20:D20"/>
    <mergeCell ref="B17:D17"/>
    <mergeCell ref="B6:D6"/>
    <mergeCell ref="A4:D4"/>
    <mergeCell ref="A2:S2"/>
    <mergeCell ref="E1:S1"/>
    <mergeCell ref="B37:D37"/>
    <mergeCell ref="C27:D27"/>
    <mergeCell ref="B30:D30"/>
    <mergeCell ref="B31:D31"/>
    <mergeCell ref="B32:D32"/>
    <mergeCell ref="C33:D33"/>
    <mergeCell ref="C34:D34"/>
    <mergeCell ref="C18:D1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3"/>
  <sheetViews>
    <sheetView zoomScale="110" zoomScaleNormal="110" zoomScalePageLayoutView="0" workbookViewId="0" topLeftCell="A13">
      <selection activeCell="AC33" sqref="AC33"/>
    </sheetView>
  </sheetViews>
  <sheetFormatPr defaultColWidth="9.140625" defaultRowHeight="12.75"/>
  <cols>
    <col min="1" max="1" width="4.28125" style="225" customWidth="1"/>
    <col min="2" max="2" width="4.7109375" style="158" customWidth="1"/>
    <col min="3" max="3" width="45.421875" style="158" customWidth="1"/>
    <col min="4" max="4" width="11.140625" style="158" customWidth="1"/>
    <col min="5" max="5" width="10.57421875" style="158" hidden="1" customWidth="1"/>
    <col min="6" max="6" width="10.421875" style="158" hidden="1" customWidth="1"/>
    <col min="7" max="7" width="11.7109375" style="158" hidden="1" customWidth="1"/>
    <col min="8" max="8" width="12.421875" style="158" hidden="1" customWidth="1"/>
    <col min="9" max="9" width="10.140625" style="158" hidden="1" customWidth="1"/>
    <col min="10" max="10" width="9.8515625" style="158" hidden="1" customWidth="1"/>
    <col min="11" max="11" width="8.28125" style="158" hidden="1" customWidth="1"/>
    <col min="12" max="12" width="12.8515625" style="158" customWidth="1"/>
    <col min="13" max="13" width="11.00390625" style="158" hidden="1" customWidth="1"/>
    <col min="14" max="14" width="10.00390625" style="158" hidden="1" customWidth="1"/>
    <col min="15" max="15" width="10.140625" style="158" hidden="1" customWidth="1"/>
    <col min="16" max="17" width="10.28125" style="158" hidden="1" customWidth="1"/>
    <col min="18" max="18" width="9.8515625" style="158" hidden="1" customWidth="1"/>
    <col min="19" max="19" width="13.140625" style="158" customWidth="1"/>
    <col min="20" max="20" width="9.140625" style="158" hidden="1" customWidth="1"/>
    <col min="21" max="21" width="9.421875" style="158" hidden="1" customWidth="1"/>
    <col min="22" max="22" width="10.00390625" style="158" hidden="1" customWidth="1"/>
    <col min="23" max="23" width="10.8515625" style="158" hidden="1" customWidth="1"/>
    <col min="24" max="24" width="10.00390625" style="158" hidden="1" customWidth="1"/>
    <col min="25" max="27" width="9.140625" style="158" hidden="1" customWidth="1"/>
    <col min="28" max="28" width="11.421875" style="158" bestFit="1" customWidth="1"/>
    <col min="29" max="16384" width="9.140625" style="158" customWidth="1"/>
  </cols>
  <sheetData>
    <row r="1" spans="1:19" s="150" customFormat="1" ht="21" customHeight="1">
      <c r="A1" s="146"/>
      <c r="B1" s="147"/>
      <c r="C1" s="1226" t="s">
        <v>200</v>
      </c>
      <c r="D1" s="1226"/>
      <c r="E1" s="1226"/>
      <c r="F1" s="1226"/>
      <c r="G1" s="1226"/>
      <c r="H1" s="1226"/>
      <c r="I1" s="1226"/>
      <c r="J1" s="1226"/>
      <c r="K1" s="1226"/>
      <c r="L1" s="1226"/>
      <c r="M1" s="1226"/>
      <c r="N1" s="1226"/>
      <c r="O1" s="1226"/>
      <c r="P1" s="1226"/>
      <c r="Q1" s="1226"/>
      <c r="R1" s="1226"/>
      <c r="S1" s="1226"/>
    </row>
    <row r="2" spans="1:11" s="150" customFormat="1" ht="21" customHeight="1">
      <c r="A2" s="261"/>
      <c r="B2" s="147"/>
      <c r="C2" s="152"/>
      <c r="D2" s="151"/>
      <c r="E2" s="151"/>
      <c r="F2" s="151"/>
      <c r="G2" s="151"/>
      <c r="H2" s="151"/>
      <c r="I2" s="151"/>
      <c r="J2" s="151"/>
      <c r="K2" s="151"/>
    </row>
    <row r="3" spans="1:19" s="153" customFormat="1" ht="25.5" customHeight="1">
      <c r="A3" s="1229" t="s">
        <v>228</v>
      </c>
      <c r="B3" s="1229"/>
      <c r="C3" s="1229"/>
      <c r="D3" s="1229"/>
      <c r="E3" s="1229"/>
      <c r="F3" s="1229"/>
      <c r="G3" s="1229"/>
      <c r="H3" s="1229"/>
      <c r="I3" s="1229"/>
      <c r="J3" s="1229"/>
      <c r="K3" s="1229"/>
      <c r="L3" s="1229"/>
      <c r="M3" s="1229"/>
      <c r="N3" s="1229"/>
      <c r="O3" s="1229"/>
      <c r="P3" s="1229"/>
      <c r="Q3" s="1229"/>
      <c r="R3" s="1229"/>
      <c r="S3" s="1229"/>
    </row>
    <row r="4" spans="1:19" s="156" customFormat="1" ht="15.75" customHeight="1" thickBot="1">
      <c r="A4" s="154"/>
      <c r="B4" s="154"/>
      <c r="C4" s="154"/>
      <c r="S4" s="155" t="s">
        <v>534</v>
      </c>
    </row>
    <row r="5" spans="1:26" ht="36.75" customHeight="1" thickBot="1">
      <c r="A5" s="1227" t="s">
        <v>110</v>
      </c>
      <c r="B5" s="1228"/>
      <c r="C5" s="157" t="s">
        <v>111</v>
      </c>
      <c r="D5" s="1231" t="s">
        <v>5</v>
      </c>
      <c r="E5" s="1232"/>
      <c r="F5" s="1232"/>
      <c r="G5" s="1232"/>
      <c r="H5" s="1232"/>
      <c r="I5" s="1232"/>
      <c r="J5" s="1232"/>
      <c r="K5" s="1232"/>
      <c r="L5" s="1233" t="s">
        <v>108</v>
      </c>
      <c r="M5" s="1234"/>
      <c r="N5" s="1234"/>
      <c r="O5" s="1234"/>
      <c r="P5" s="1234"/>
      <c r="Q5" s="1231"/>
      <c r="R5" s="1231"/>
      <c r="S5" s="1233" t="s">
        <v>156</v>
      </c>
      <c r="T5" s="1234"/>
      <c r="U5" s="1234"/>
      <c r="V5" s="1234"/>
      <c r="W5" s="1234"/>
      <c r="X5" s="1234"/>
      <c r="Y5" s="1234"/>
      <c r="Z5" s="1235"/>
    </row>
    <row r="6" spans="1:27" ht="13.5" thickBot="1">
      <c r="A6" s="321"/>
      <c r="B6" s="322"/>
      <c r="C6" s="157"/>
      <c r="D6" s="157" t="s">
        <v>239</v>
      </c>
      <c r="E6" s="157" t="s">
        <v>237</v>
      </c>
      <c r="F6" s="157" t="s">
        <v>240</v>
      </c>
      <c r="G6" s="157" t="s">
        <v>243</v>
      </c>
      <c r="H6" s="157" t="s">
        <v>259</v>
      </c>
      <c r="I6" s="157" t="s">
        <v>265</v>
      </c>
      <c r="J6" s="157" t="s">
        <v>373</v>
      </c>
      <c r="K6" s="470" t="s">
        <v>265</v>
      </c>
      <c r="L6" s="499" t="s">
        <v>239</v>
      </c>
      <c r="M6" s="157" t="s">
        <v>237</v>
      </c>
      <c r="N6" s="157" t="s">
        <v>240</v>
      </c>
      <c r="O6" s="157" t="s">
        <v>243</v>
      </c>
      <c r="P6" s="157" t="s">
        <v>259</v>
      </c>
      <c r="Q6" s="157" t="s">
        <v>265</v>
      </c>
      <c r="R6" s="157" t="s">
        <v>373</v>
      </c>
      <c r="S6" s="499" t="s">
        <v>239</v>
      </c>
      <c r="T6" s="157" t="s">
        <v>237</v>
      </c>
      <c r="U6" s="157" t="s">
        <v>240</v>
      </c>
      <c r="V6" s="157" t="s">
        <v>243</v>
      </c>
      <c r="W6" s="157" t="s">
        <v>259</v>
      </c>
      <c r="X6" s="157" t="s">
        <v>265</v>
      </c>
      <c r="Y6" s="157" t="s">
        <v>373</v>
      </c>
      <c r="Z6" s="470" t="s">
        <v>247</v>
      </c>
      <c r="AA6" s="157" t="s">
        <v>265</v>
      </c>
    </row>
    <row r="7" spans="1:27" s="162" customFormat="1" ht="12.75" customHeight="1" thickBot="1">
      <c r="A7" s="159">
        <v>1</v>
      </c>
      <c r="B7" s="160">
        <v>2</v>
      </c>
      <c r="C7" s="160">
        <v>3</v>
      </c>
      <c r="D7" s="160">
        <v>4</v>
      </c>
      <c r="E7" s="160">
        <v>5</v>
      </c>
      <c r="F7" s="160">
        <v>6</v>
      </c>
      <c r="G7" s="160">
        <v>7</v>
      </c>
      <c r="H7" s="160">
        <v>8</v>
      </c>
      <c r="I7" s="160">
        <v>9</v>
      </c>
      <c r="J7" s="160">
        <v>9</v>
      </c>
      <c r="K7" s="161"/>
      <c r="L7" s="159">
        <v>5</v>
      </c>
      <c r="M7" s="160">
        <v>11</v>
      </c>
      <c r="N7" s="160">
        <v>12</v>
      </c>
      <c r="O7" s="160">
        <v>13</v>
      </c>
      <c r="P7" s="160">
        <v>14</v>
      </c>
      <c r="Q7" s="314">
        <v>15</v>
      </c>
      <c r="R7" s="314">
        <v>15</v>
      </c>
      <c r="S7" s="159">
        <v>6</v>
      </c>
      <c r="T7" s="160">
        <v>17</v>
      </c>
      <c r="U7" s="160">
        <v>18</v>
      </c>
      <c r="V7" s="160">
        <v>19</v>
      </c>
      <c r="W7" s="160">
        <v>20</v>
      </c>
      <c r="X7" s="160">
        <v>21</v>
      </c>
      <c r="Y7" s="160">
        <v>21</v>
      </c>
      <c r="Z7" s="161"/>
      <c r="AA7" s="160"/>
    </row>
    <row r="8" spans="1:27" s="162" customFormat="1" ht="15.75" customHeight="1" thickBot="1">
      <c r="A8" s="163"/>
      <c r="B8" s="164"/>
      <c r="C8" s="164" t="s">
        <v>112</v>
      </c>
      <c r="D8" s="291"/>
      <c r="E8" s="291"/>
      <c r="F8" s="227"/>
      <c r="G8" s="227"/>
      <c r="H8" s="227"/>
      <c r="I8" s="227"/>
      <c r="J8" s="227"/>
      <c r="K8" s="292"/>
      <c r="L8" s="476"/>
      <c r="M8" s="291"/>
      <c r="N8" s="227"/>
      <c r="O8" s="227"/>
      <c r="P8" s="227"/>
      <c r="Q8" s="315"/>
      <c r="R8" s="315"/>
      <c r="S8" s="476"/>
      <c r="T8" s="476"/>
      <c r="U8" s="227"/>
      <c r="V8" s="227"/>
      <c r="W8" s="227"/>
      <c r="X8" s="227"/>
      <c r="Y8" s="227"/>
      <c r="Z8" s="292"/>
      <c r="AA8" s="227"/>
    </row>
    <row r="9" spans="1:27" s="168" customFormat="1" ht="12" customHeight="1" thickBot="1">
      <c r="A9" s="159" t="s">
        <v>28</v>
      </c>
      <c r="B9" s="165"/>
      <c r="C9" s="166" t="s">
        <v>353</v>
      </c>
      <c r="D9" s="228"/>
      <c r="E9" s="228"/>
      <c r="F9" s="228">
        <f>SUM(F10:F13)</f>
        <v>0</v>
      </c>
      <c r="G9" s="228">
        <f>SUM(G10:G13)</f>
        <v>0</v>
      </c>
      <c r="H9" s="228">
        <f>SUM(H10:H13)</f>
        <v>0</v>
      </c>
      <c r="I9" s="228">
        <f>SUM(I10:I13)</f>
        <v>0</v>
      </c>
      <c r="J9" s="405"/>
      <c r="K9" s="167"/>
      <c r="L9" s="477"/>
      <c r="M9" s="228"/>
      <c r="N9" s="228">
        <f>SUM(N10:N13)</f>
        <v>0</v>
      </c>
      <c r="O9" s="228">
        <f>SUM(O10:O13)</f>
        <v>0</v>
      </c>
      <c r="P9" s="228">
        <f>SUM(P10:P13)</f>
        <v>0</v>
      </c>
      <c r="Q9" s="228">
        <f>SUM(Q10:Q13)</f>
        <v>0</v>
      </c>
      <c r="R9" s="405"/>
      <c r="S9" s="477"/>
      <c r="T9" s="477"/>
      <c r="U9" s="228"/>
      <c r="V9" s="228"/>
      <c r="W9" s="228"/>
      <c r="X9" s="228"/>
      <c r="Y9" s="228"/>
      <c r="Z9" s="167"/>
      <c r="AA9" s="228"/>
    </row>
    <row r="10" spans="1:27" s="168" customFormat="1" ht="12" customHeight="1">
      <c r="A10" s="169"/>
      <c r="B10" s="180" t="s">
        <v>37</v>
      </c>
      <c r="C10" s="1022" t="s">
        <v>570</v>
      </c>
      <c r="D10" s="1023"/>
      <c r="E10" s="1023"/>
      <c r="F10" s="1024"/>
      <c r="G10" s="1024"/>
      <c r="H10" s="1024"/>
      <c r="I10" s="1024"/>
      <c r="J10" s="1025"/>
      <c r="K10" s="1026"/>
      <c r="L10" s="1027"/>
      <c r="M10" s="1023"/>
      <c r="N10" s="1024"/>
      <c r="O10" s="1024"/>
      <c r="P10" s="1024"/>
      <c r="Q10" s="1024"/>
      <c r="R10" s="1025"/>
      <c r="S10" s="1027"/>
      <c r="T10" s="1027"/>
      <c r="U10" s="1023"/>
      <c r="V10" s="1023"/>
      <c r="W10" s="1023"/>
      <c r="X10" s="1023"/>
      <c r="Y10" s="1019"/>
      <c r="Z10" s="1020"/>
      <c r="AA10" s="1019"/>
    </row>
    <row r="11" spans="1:27" s="168" customFormat="1" ht="12" customHeight="1">
      <c r="A11" s="1096"/>
      <c r="B11" s="170" t="s">
        <v>38</v>
      </c>
      <c r="C11" s="1097" t="s">
        <v>599</v>
      </c>
      <c r="D11" s="1098"/>
      <c r="E11" s="1098"/>
      <c r="F11" s="1099"/>
      <c r="G11" s="1099"/>
      <c r="H11" s="1099"/>
      <c r="I11" s="1099"/>
      <c r="J11" s="1100"/>
      <c r="K11" s="1101"/>
      <c r="L11" s="1102"/>
      <c r="M11" s="1098"/>
      <c r="N11" s="1099"/>
      <c r="O11" s="1099"/>
      <c r="P11" s="1099"/>
      <c r="Q11" s="1099"/>
      <c r="R11" s="1100"/>
      <c r="S11" s="1102"/>
      <c r="T11" s="1102"/>
      <c r="U11" s="1098"/>
      <c r="V11" s="1098"/>
      <c r="W11" s="1098"/>
      <c r="X11" s="1098"/>
      <c r="Y11" s="1019"/>
      <c r="Z11" s="1020"/>
      <c r="AA11" s="1019"/>
    </row>
    <row r="12" spans="1:27" s="168" customFormat="1" ht="12" customHeight="1">
      <c r="A12" s="171"/>
      <c r="B12" s="170" t="s">
        <v>39</v>
      </c>
      <c r="C12" s="1028" t="s">
        <v>326</v>
      </c>
      <c r="D12" s="1029"/>
      <c r="E12" s="1029"/>
      <c r="F12" s="1030"/>
      <c r="G12" s="1030"/>
      <c r="H12" s="1030"/>
      <c r="I12" s="1030"/>
      <c r="J12" s="1031"/>
      <c r="K12" s="1032"/>
      <c r="L12" s="1033"/>
      <c r="M12" s="1029"/>
      <c r="N12" s="1030"/>
      <c r="O12" s="1030"/>
      <c r="P12" s="1030"/>
      <c r="Q12" s="1030"/>
      <c r="R12" s="1031"/>
      <c r="S12" s="1033"/>
      <c r="T12" s="1033"/>
      <c r="U12" s="1029"/>
      <c r="V12" s="1029"/>
      <c r="W12" s="1029"/>
      <c r="X12" s="1029"/>
      <c r="Y12" s="1019"/>
      <c r="Z12" s="1020"/>
      <c r="AA12" s="1019"/>
    </row>
    <row r="13" spans="1:27" s="168" customFormat="1" ht="12" customHeight="1" thickBot="1">
      <c r="A13" s="1034"/>
      <c r="B13" s="170" t="s">
        <v>50</v>
      </c>
      <c r="C13" s="1035" t="s">
        <v>571</v>
      </c>
      <c r="D13" s="1036"/>
      <c r="E13" s="1036"/>
      <c r="F13" s="1037"/>
      <c r="G13" s="1037"/>
      <c r="H13" s="1037"/>
      <c r="I13" s="1037"/>
      <c r="J13" s="1038"/>
      <c r="K13" s="1039"/>
      <c r="L13" s="1040"/>
      <c r="M13" s="1036"/>
      <c r="N13" s="1037"/>
      <c r="O13" s="1037"/>
      <c r="P13" s="1037"/>
      <c r="Q13" s="1037"/>
      <c r="R13" s="1038"/>
      <c r="S13" s="1040"/>
      <c r="T13" s="1040"/>
      <c r="U13" s="1036"/>
      <c r="V13" s="1036"/>
      <c r="W13" s="1036"/>
      <c r="X13" s="1036"/>
      <c r="Y13" s="1019"/>
      <c r="Z13" s="1020"/>
      <c r="AA13" s="1019"/>
    </row>
    <row r="14" spans="1:27" s="174" customFormat="1" ht="12" customHeight="1" hidden="1" thickBot="1">
      <c r="A14" s="175" t="s">
        <v>29</v>
      </c>
      <c r="B14" s="170"/>
      <c r="C14" s="1021" t="s">
        <v>118</v>
      </c>
      <c r="D14" s="238"/>
      <c r="E14" s="238"/>
      <c r="F14" s="238"/>
      <c r="G14" s="238"/>
      <c r="H14" s="238"/>
      <c r="I14" s="238"/>
      <c r="J14" s="764" t="e">
        <f>H14/F14</f>
        <v>#DIV/0!</v>
      </c>
      <c r="K14" s="293"/>
      <c r="L14" s="478"/>
      <c r="M14" s="238"/>
      <c r="N14" s="238"/>
      <c r="O14" s="238"/>
      <c r="P14" s="238"/>
      <c r="Q14" s="238"/>
      <c r="R14" s="764" t="e">
        <f>P14/N14</f>
        <v>#DIV/0!</v>
      </c>
      <c r="S14" s="478"/>
      <c r="T14" s="478"/>
      <c r="U14" s="238"/>
      <c r="V14" s="238"/>
      <c r="W14" s="238"/>
      <c r="X14" s="238"/>
      <c r="Y14" s="238"/>
      <c r="Z14" s="293"/>
      <c r="AA14" s="238"/>
    </row>
    <row r="15" spans="1:27" s="168" customFormat="1" ht="12" customHeight="1" thickBot="1">
      <c r="A15" s="159" t="s">
        <v>29</v>
      </c>
      <c r="B15" s="165"/>
      <c r="C15" s="166" t="s">
        <v>119</v>
      </c>
      <c r="D15" s="228">
        <f aca="true" t="shared" si="0" ref="D15:I15">SUM(D16:D19)</f>
        <v>0</v>
      </c>
      <c r="E15" s="228">
        <f t="shared" si="0"/>
        <v>0</v>
      </c>
      <c r="F15" s="228">
        <f t="shared" si="0"/>
        <v>0</v>
      </c>
      <c r="G15" s="228">
        <f t="shared" si="0"/>
        <v>0</v>
      </c>
      <c r="H15" s="228">
        <f t="shared" si="0"/>
        <v>0</v>
      </c>
      <c r="I15" s="228">
        <f t="shared" si="0"/>
        <v>0</v>
      </c>
      <c r="J15" s="405"/>
      <c r="K15" s="167">
        <f aca="true" t="shared" si="1" ref="K15:Q15">SUM(K16:K19)</f>
        <v>0</v>
      </c>
      <c r="L15" s="228">
        <f t="shared" si="1"/>
        <v>0</v>
      </c>
      <c r="M15" s="228">
        <f t="shared" si="1"/>
        <v>0</v>
      </c>
      <c r="N15" s="228">
        <f t="shared" si="1"/>
        <v>0</v>
      </c>
      <c r="O15" s="228">
        <f t="shared" si="1"/>
        <v>0</v>
      </c>
      <c r="P15" s="228">
        <f t="shared" si="1"/>
        <v>0</v>
      </c>
      <c r="Q15" s="228">
        <f t="shared" si="1"/>
        <v>0</v>
      </c>
      <c r="R15" s="405"/>
      <c r="S15" s="477"/>
      <c r="T15" s="477"/>
      <c r="U15" s="228"/>
      <c r="V15" s="228"/>
      <c r="W15" s="228"/>
      <c r="X15" s="228"/>
      <c r="Y15" s="228"/>
      <c r="Z15" s="167"/>
      <c r="AA15" s="228"/>
    </row>
    <row r="16" spans="1:27" s="174" customFormat="1" ht="12" customHeight="1">
      <c r="A16" s="171"/>
      <c r="B16" s="170" t="s">
        <v>40</v>
      </c>
      <c r="C16" s="176" t="s">
        <v>75</v>
      </c>
      <c r="D16" s="229"/>
      <c r="E16" s="229"/>
      <c r="F16" s="229"/>
      <c r="G16" s="229"/>
      <c r="H16" s="229"/>
      <c r="I16" s="229"/>
      <c r="J16" s="765"/>
      <c r="K16" s="173"/>
      <c r="L16" s="229"/>
      <c r="M16" s="229"/>
      <c r="N16" s="229"/>
      <c r="O16" s="229"/>
      <c r="P16" s="229"/>
      <c r="Q16" s="229"/>
      <c r="R16" s="765"/>
      <c r="S16" s="479"/>
      <c r="T16" s="479"/>
      <c r="U16" s="229"/>
      <c r="V16" s="229"/>
      <c r="W16" s="229"/>
      <c r="X16" s="229"/>
      <c r="Y16" s="229"/>
      <c r="Z16" s="173"/>
      <c r="AA16" s="229"/>
    </row>
    <row r="17" spans="1:27" s="174" customFormat="1" ht="12" customHeight="1">
      <c r="A17" s="171"/>
      <c r="B17" s="170" t="s">
        <v>41</v>
      </c>
      <c r="C17" s="172" t="s">
        <v>122</v>
      </c>
      <c r="D17" s="229"/>
      <c r="E17" s="229"/>
      <c r="F17" s="229"/>
      <c r="G17" s="229"/>
      <c r="H17" s="229"/>
      <c r="I17" s="229"/>
      <c r="J17" s="765"/>
      <c r="K17" s="173"/>
      <c r="L17" s="229"/>
      <c r="M17" s="229"/>
      <c r="N17" s="229"/>
      <c r="O17" s="229"/>
      <c r="P17" s="229"/>
      <c r="Q17" s="229"/>
      <c r="R17" s="765"/>
      <c r="S17" s="479"/>
      <c r="T17" s="479"/>
      <c r="U17" s="229"/>
      <c r="V17" s="229"/>
      <c r="W17" s="229"/>
      <c r="X17" s="229"/>
      <c r="Y17" s="229"/>
      <c r="Z17" s="173"/>
      <c r="AA17" s="229"/>
    </row>
    <row r="18" spans="1:27" s="174" customFormat="1" ht="12" customHeight="1">
      <c r="A18" s="171"/>
      <c r="B18" s="170" t="s">
        <v>42</v>
      </c>
      <c r="C18" s="172" t="s">
        <v>76</v>
      </c>
      <c r="D18" s="229"/>
      <c r="E18" s="229"/>
      <c r="F18" s="229"/>
      <c r="G18" s="229"/>
      <c r="H18" s="229"/>
      <c r="I18" s="229"/>
      <c r="J18" s="765"/>
      <c r="K18" s="173"/>
      <c r="L18" s="229"/>
      <c r="M18" s="229"/>
      <c r="N18" s="229"/>
      <c r="O18" s="229"/>
      <c r="P18" s="229"/>
      <c r="Q18" s="229"/>
      <c r="R18" s="765"/>
      <c r="S18" s="479"/>
      <c r="T18" s="479"/>
      <c r="U18" s="229"/>
      <c r="V18" s="229"/>
      <c r="W18" s="229"/>
      <c r="X18" s="229"/>
      <c r="Y18" s="229"/>
      <c r="Z18" s="173"/>
      <c r="AA18" s="229"/>
    </row>
    <row r="19" spans="1:27" s="174" customFormat="1" ht="12" customHeight="1" thickBot="1">
      <c r="A19" s="171"/>
      <c r="B19" s="170" t="s">
        <v>287</v>
      </c>
      <c r="C19" s="172" t="s">
        <v>122</v>
      </c>
      <c r="D19" s="229"/>
      <c r="E19" s="229"/>
      <c r="F19" s="229"/>
      <c r="G19" s="229"/>
      <c r="H19" s="229"/>
      <c r="I19" s="229"/>
      <c r="J19" s="765"/>
      <c r="K19" s="173"/>
      <c r="L19" s="229"/>
      <c r="M19" s="229"/>
      <c r="N19" s="229"/>
      <c r="O19" s="229"/>
      <c r="P19" s="229"/>
      <c r="Q19" s="229"/>
      <c r="R19" s="765"/>
      <c r="S19" s="479"/>
      <c r="T19" s="479"/>
      <c r="U19" s="229"/>
      <c r="V19" s="229"/>
      <c r="W19" s="229"/>
      <c r="X19" s="229"/>
      <c r="Y19" s="229"/>
      <c r="Z19" s="173"/>
      <c r="AA19" s="229"/>
    </row>
    <row r="20" spans="1:27" s="174" customFormat="1" ht="12" customHeight="1" thickBot="1">
      <c r="A20" s="177" t="s">
        <v>10</v>
      </c>
      <c r="B20" s="178"/>
      <c r="C20" s="178" t="s">
        <v>125</v>
      </c>
      <c r="D20" s="228">
        <f>SUM(D21:D22)</f>
        <v>0</v>
      </c>
      <c r="E20" s="228">
        <f>SUM(E21:E22)</f>
        <v>0</v>
      </c>
      <c r="F20" s="228">
        <f>SUM(F21:F22)</f>
        <v>0</v>
      </c>
      <c r="G20" s="228">
        <f>SUM(G21:G22)</f>
        <v>0</v>
      </c>
      <c r="H20" s="228">
        <f>SUM(H21:H22)</f>
        <v>0</v>
      </c>
      <c r="I20" s="228"/>
      <c r="J20" s="405"/>
      <c r="K20" s="167"/>
      <c r="L20" s="228">
        <f>SUM(L21:L22)</f>
        <v>0</v>
      </c>
      <c r="M20" s="228">
        <f>SUM(M21:M22)</f>
        <v>0</v>
      </c>
      <c r="N20" s="228">
        <f>SUM(N21:N22)</f>
        <v>0</v>
      </c>
      <c r="O20" s="228">
        <f>SUM(O21:O22)</f>
        <v>0</v>
      </c>
      <c r="P20" s="228">
        <f>SUM(P21:P22)</f>
        <v>0</v>
      </c>
      <c r="Q20" s="228"/>
      <c r="R20" s="405"/>
      <c r="S20" s="477"/>
      <c r="T20" s="477"/>
      <c r="U20" s="228"/>
      <c r="V20" s="228"/>
      <c r="W20" s="228"/>
      <c r="X20" s="228"/>
      <c r="Y20" s="228"/>
      <c r="Z20" s="167"/>
      <c r="AA20" s="228"/>
    </row>
    <row r="21" spans="1:27" s="168" customFormat="1" ht="12" customHeight="1">
      <c r="A21" s="179"/>
      <c r="B21" s="180" t="s">
        <v>43</v>
      </c>
      <c r="C21" s="181" t="s">
        <v>127</v>
      </c>
      <c r="D21" s="230"/>
      <c r="E21" s="230"/>
      <c r="F21" s="230"/>
      <c r="G21" s="230"/>
      <c r="H21" s="230"/>
      <c r="I21" s="230"/>
      <c r="J21" s="766"/>
      <c r="K21" s="182"/>
      <c r="L21" s="230"/>
      <c r="M21" s="230"/>
      <c r="N21" s="230"/>
      <c r="O21" s="230"/>
      <c r="P21" s="230"/>
      <c r="Q21" s="230"/>
      <c r="R21" s="766"/>
      <c r="S21" s="480"/>
      <c r="T21" s="480"/>
      <c r="U21" s="230"/>
      <c r="V21" s="230"/>
      <c r="W21" s="230"/>
      <c r="X21" s="230"/>
      <c r="Y21" s="230"/>
      <c r="Z21" s="182"/>
      <c r="AA21" s="230"/>
    </row>
    <row r="22" spans="1:27" s="168" customFormat="1" ht="12" customHeight="1" thickBot="1">
      <c r="A22" s="183"/>
      <c r="B22" s="184" t="s">
        <v>44</v>
      </c>
      <c r="C22" s="185" t="s">
        <v>129</v>
      </c>
      <c r="D22" s="231"/>
      <c r="E22" s="231"/>
      <c r="F22" s="231"/>
      <c r="G22" s="231"/>
      <c r="H22" s="231"/>
      <c r="I22" s="231"/>
      <c r="J22" s="767"/>
      <c r="K22" s="186"/>
      <c r="L22" s="231"/>
      <c r="M22" s="231"/>
      <c r="N22" s="231"/>
      <c r="O22" s="231"/>
      <c r="P22" s="231"/>
      <c r="Q22" s="231"/>
      <c r="R22" s="767"/>
      <c r="S22" s="481"/>
      <c r="T22" s="481"/>
      <c r="U22" s="231"/>
      <c r="V22" s="231"/>
      <c r="W22" s="231"/>
      <c r="X22" s="231"/>
      <c r="Y22" s="231"/>
      <c r="Z22" s="186"/>
      <c r="AA22" s="231"/>
    </row>
    <row r="23" spans="1:27" s="168" customFormat="1" ht="12" customHeight="1" hidden="1" thickBot="1">
      <c r="A23" s="177" t="s">
        <v>11</v>
      </c>
      <c r="B23" s="165"/>
      <c r="D23" s="232"/>
      <c r="E23" s="232"/>
      <c r="F23" s="232"/>
      <c r="G23" s="232"/>
      <c r="H23" s="232"/>
      <c r="I23" s="232"/>
      <c r="J23" s="768" t="e">
        <f>H23/F23</f>
        <v>#DIV/0!</v>
      </c>
      <c r="K23" s="187"/>
      <c r="L23" s="232"/>
      <c r="M23" s="232"/>
      <c r="N23" s="232"/>
      <c r="O23" s="232"/>
      <c r="P23" s="232"/>
      <c r="Q23" s="232"/>
      <c r="R23" s="768" t="e">
        <f>P23/N23</f>
        <v>#DIV/0!</v>
      </c>
      <c r="S23" s="482"/>
      <c r="T23" s="482"/>
      <c r="U23" s="232"/>
      <c r="V23" s="232"/>
      <c r="W23" s="232"/>
      <c r="X23" s="232"/>
      <c r="Y23" s="232"/>
      <c r="Z23" s="187"/>
      <c r="AA23" s="232"/>
    </row>
    <row r="24" spans="1:27" s="168" customFormat="1" ht="12" customHeight="1" thickBot="1">
      <c r="A24" s="159" t="s">
        <v>11</v>
      </c>
      <c r="B24" s="188"/>
      <c r="C24" s="178" t="s">
        <v>131</v>
      </c>
      <c r="D24" s="287">
        <f aca="true" t="shared" si="2" ref="D24:I24">D9+D14+D15+D20+D23</f>
        <v>0</v>
      </c>
      <c r="E24" s="287">
        <f t="shared" si="2"/>
        <v>0</v>
      </c>
      <c r="F24" s="287">
        <f t="shared" si="2"/>
        <v>0</v>
      </c>
      <c r="G24" s="287">
        <f t="shared" si="2"/>
        <v>0</v>
      </c>
      <c r="H24" s="287">
        <f t="shared" si="2"/>
        <v>0</v>
      </c>
      <c r="I24" s="287">
        <f t="shared" si="2"/>
        <v>0</v>
      </c>
      <c r="J24" s="405" t="e">
        <f>I24/H24</f>
        <v>#DIV/0!</v>
      </c>
      <c r="K24" s="167">
        <f aca="true" t="shared" si="3" ref="K24:Q24">K9+K14+K15+K20+K23</f>
        <v>0</v>
      </c>
      <c r="L24" s="287">
        <f t="shared" si="3"/>
        <v>0</v>
      </c>
      <c r="M24" s="287">
        <f t="shared" si="3"/>
        <v>0</v>
      </c>
      <c r="N24" s="287">
        <f t="shared" si="3"/>
        <v>0</v>
      </c>
      <c r="O24" s="287">
        <f t="shared" si="3"/>
        <v>0</v>
      </c>
      <c r="P24" s="287">
        <f t="shared" si="3"/>
        <v>0</v>
      </c>
      <c r="Q24" s="287">
        <f t="shared" si="3"/>
        <v>0</v>
      </c>
      <c r="R24" s="405" t="e">
        <f>Q24/P24</f>
        <v>#DIV/0!</v>
      </c>
      <c r="S24" s="477"/>
      <c r="T24" s="477"/>
      <c r="U24" s="228"/>
      <c r="V24" s="228"/>
      <c r="W24" s="228"/>
      <c r="X24" s="228"/>
      <c r="Y24" s="228"/>
      <c r="Z24" s="167"/>
      <c r="AA24" s="228"/>
    </row>
    <row r="25" spans="1:27" s="174" customFormat="1" ht="12" customHeight="1" thickBot="1">
      <c r="A25" s="189" t="s">
        <v>12</v>
      </c>
      <c r="B25" s="190"/>
      <c r="C25" s="191" t="s">
        <v>132</v>
      </c>
      <c r="D25" s="288">
        <f aca="true" t="shared" si="4" ref="D25:I25">SUM(D26:D28)</f>
        <v>93897582</v>
      </c>
      <c r="E25" s="288">
        <f t="shared" si="4"/>
        <v>0</v>
      </c>
      <c r="F25" s="288">
        <f t="shared" si="4"/>
        <v>0</v>
      </c>
      <c r="G25" s="288">
        <f t="shared" si="4"/>
        <v>0</v>
      </c>
      <c r="H25" s="288">
        <f t="shared" si="4"/>
        <v>0</v>
      </c>
      <c r="I25" s="288">
        <f t="shared" si="4"/>
        <v>0</v>
      </c>
      <c r="J25" s="405" t="e">
        <f>I25/H25</f>
        <v>#DIV/0!</v>
      </c>
      <c r="K25" s="627">
        <f aca="true" t="shared" si="5" ref="K25:Q25">SUM(K26:K28)</f>
        <v>0</v>
      </c>
      <c r="L25" s="288">
        <f t="shared" si="5"/>
        <v>93897582</v>
      </c>
      <c r="M25" s="288">
        <f t="shared" si="5"/>
        <v>0</v>
      </c>
      <c r="N25" s="288">
        <f t="shared" si="5"/>
        <v>0</v>
      </c>
      <c r="O25" s="288">
        <f t="shared" si="5"/>
        <v>0</v>
      </c>
      <c r="P25" s="288">
        <f t="shared" si="5"/>
        <v>0</v>
      </c>
      <c r="Q25" s="288">
        <f t="shared" si="5"/>
        <v>0</v>
      </c>
      <c r="R25" s="405" t="e">
        <f>Q25/P25</f>
        <v>#DIV/0!</v>
      </c>
      <c r="S25" s="288">
        <f aca="true" t="shared" si="6" ref="S25:X25">SUM(S26:S28)</f>
        <v>5610894</v>
      </c>
      <c r="T25" s="288">
        <f t="shared" si="6"/>
        <v>0</v>
      </c>
      <c r="U25" s="288">
        <f t="shared" si="6"/>
        <v>0</v>
      </c>
      <c r="V25" s="288">
        <f t="shared" si="6"/>
        <v>0</v>
      </c>
      <c r="W25" s="288">
        <f t="shared" si="6"/>
        <v>0</v>
      </c>
      <c r="X25" s="288">
        <f t="shared" si="6"/>
        <v>0</v>
      </c>
      <c r="Y25" s="228"/>
      <c r="Z25" s="167"/>
      <c r="AA25" s="228"/>
    </row>
    <row r="26" spans="1:27" s="174" customFormat="1" ht="15" customHeight="1" thickBot="1">
      <c r="A26" s="169"/>
      <c r="B26" s="192" t="s">
        <v>45</v>
      </c>
      <c r="C26" s="181" t="s">
        <v>134</v>
      </c>
      <c r="D26" s="230">
        <v>578764</v>
      </c>
      <c r="E26" s="230"/>
      <c r="F26" s="230"/>
      <c r="G26" s="230"/>
      <c r="H26" s="230"/>
      <c r="I26" s="230"/>
      <c r="J26" s="798"/>
      <c r="K26" s="182"/>
      <c r="L26" s="230">
        <v>578764</v>
      </c>
      <c r="M26" s="230"/>
      <c r="N26" s="230"/>
      <c r="O26" s="230"/>
      <c r="P26" s="230"/>
      <c r="Q26" s="230"/>
      <c r="R26" s="798"/>
      <c r="S26" s="230"/>
      <c r="T26" s="230"/>
      <c r="U26" s="230"/>
      <c r="V26" s="230"/>
      <c r="W26" s="230"/>
      <c r="X26" s="230"/>
      <c r="Y26" s="487"/>
      <c r="Z26" s="289"/>
      <c r="AA26" s="487"/>
    </row>
    <row r="27" spans="1:27" s="174" customFormat="1" ht="15" customHeight="1">
      <c r="A27" s="628"/>
      <c r="B27" s="629" t="s">
        <v>46</v>
      </c>
      <c r="C27" s="511" t="s">
        <v>535</v>
      </c>
      <c r="D27" s="631">
        <v>93318818</v>
      </c>
      <c r="E27" s="631"/>
      <c r="F27" s="631"/>
      <c r="G27" s="631"/>
      <c r="H27" s="631"/>
      <c r="I27" s="631"/>
      <c r="J27" s="798"/>
      <c r="K27" s="635"/>
      <c r="L27" s="631">
        <v>93318818</v>
      </c>
      <c r="M27" s="631"/>
      <c r="N27" s="631"/>
      <c r="O27" s="631"/>
      <c r="P27" s="631"/>
      <c r="Q27" s="631"/>
      <c r="R27" s="798"/>
      <c r="S27" s="632">
        <v>5610894</v>
      </c>
      <c r="T27" s="632"/>
      <c r="U27" s="632"/>
      <c r="V27" s="632"/>
      <c r="W27" s="632"/>
      <c r="X27" s="632"/>
      <c r="Y27" s="633"/>
      <c r="Z27" s="634"/>
      <c r="AA27" s="633"/>
    </row>
    <row r="28" spans="1:27" s="174" customFormat="1" ht="15" customHeight="1" thickBot="1">
      <c r="A28" s="193"/>
      <c r="B28" s="194" t="s">
        <v>74</v>
      </c>
      <c r="C28" s="195" t="s">
        <v>136</v>
      </c>
      <c r="D28" s="234"/>
      <c r="E28" s="234"/>
      <c r="F28" s="234"/>
      <c r="G28" s="234"/>
      <c r="H28" s="234"/>
      <c r="I28" s="234"/>
      <c r="J28" s="769"/>
      <c r="K28" s="196"/>
      <c r="L28" s="234"/>
      <c r="M28" s="234"/>
      <c r="N28" s="234"/>
      <c r="O28" s="234"/>
      <c r="P28" s="234"/>
      <c r="Q28" s="234"/>
      <c r="R28" s="769"/>
      <c r="S28" s="484"/>
      <c r="T28" s="484"/>
      <c r="U28" s="484"/>
      <c r="V28" s="484"/>
      <c r="W28" s="484"/>
      <c r="X28" s="484"/>
      <c r="Y28" s="234"/>
      <c r="Z28" s="196"/>
      <c r="AA28" s="234"/>
    </row>
    <row r="29" spans="1:27" ht="13.5" hidden="1" thickBot="1">
      <c r="A29" s="197" t="s">
        <v>13</v>
      </c>
      <c r="B29" s="198"/>
      <c r="C29" s="199" t="s">
        <v>137</v>
      </c>
      <c r="D29" s="284"/>
      <c r="E29" s="284"/>
      <c r="F29" s="284"/>
      <c r="G29" s="284"/>
      <c r="H29" s="284"/>
      <c r="I29" s="284"/>
      <c r="J29" s="770" t="e">
        <f>H29/F29</f>
        <v>#DIV/0!</v>
      </c>
      <c r="K29" s="187"/>
      <c r="L29" s="284"/>
      <c r="M29" s="284"/>
      <c r="N29" s="284"/>
      <c r="O29" s="284"/>
      <c r="P29" s="284"/>
      <c r="Q29" s="284"/>
      <c r="R29" s="770" t="e">
        <f>P29/N29</f>
        <v>#DIV/0!</v>
      </c>
      <c r="S29" s="482"/>
      <c r="T29" s="482"/>
      <c r="U29" s="482"/>
      <c r="V29" s="482"/>
      <c r="W29" s="482"/>
      <c r="X29" s="482"/>
      <c r="Y29" s="232"/>
      <c r="Z29" s="187"/>
      <c r="AA29" s="232"/>
    </row>
    <row r="30" spans="1:27" s="162" customFormat="1" ht="16.5" customHeight="1" thickBot="1">
      <c r="A30" s="197" t="s">
        <v>13</v>
      </c>
      <c r="B30" s="200"/>
      <c r="C30" s="201" t="s">
        <v>290</v>
      </c>
      <c r="D30" s="290">
        <f aca="true" t="shared" si="7" ref="D30:I30">D24+D29+D25</f>
        <v>93897582</v>
      </c>
      <c r="E30" s="290">
        <f t="shared" si="7"/>
        <v>0</v>
      </c>
      <c r="F30" s="290">
        <f t="shared" si="7"/>
        <v>0</v>
      </c>
      <c r="G30" s="290">
        <f t="shared" si="7"/>
        <v>0</v>
      </c>
      <c r="H30" s="290">
        <f t="shared" si="7"/>
        <v>0</v>
      </c>
      <c r="I30" s="290">
        <f t="shared" si="7"/>
        <v>0</v>
      </c>
      <c r="J30" s="405" t="e">
        <f>I30/H30</f>
        <v>#DIV/0!</v>
      </c>
      <c r="K30" s="220">
        <f aca="true" t="shared" si="8" ref="K30:Q30">K24+K29+K25</f>
        <v>0</v>
      </c>
      <c r="L30" s="290">
        <f t="shared" si="8"/>
        <v>93897582</v>
      </c>
      <c r="M30" s="290">
        <f t="shared" si="8"/>
        <v>0</v>
      </c>
      <c r="N30" s="290">
        <f t="shared" si="8"/>
        <v>0</v>
      </c>
      <c r="O30" s="290">
        <f t="shared" si="8"/>
        <v>0</v>
      </c>
      <c r="P30" s="290">
        <f t="shared" si="8"/>
        <v>0</v>
      </c>
      <c r="Q30" s="290">
        <f t="shared" si="8"/>
        <v>0</v>
      </c>
      <c r="R30" s="405" t="e">
        <f>Q30/P30</f>
        <v>#DIV/0!</v>
      </c>
      <c r="S30" s="290">
        <f aca="true" t="shared" si="9" ref="S30:X30">S24+S29+S25</f>
        <v>5610894</v>
      </c>
      <c r="T30" s="290">
        <f t="shared" si="9"/>
        <v>0</v>
      </c>
      <c r="U30" s="290">
        <f t="shared" si="9"/>
        <v>0</v>
      </c>
      <c r="V30" s="290">
        <f t="shared" si="9"/>
        <v>0</v>
      </c>
      <c r="W30" s="290">
        <f t="shared" si="9"/>
        <v>0</v>
      </c>
      <c r="X30" s="290">
        <f t="shared" si="9"/>
        <v>0</v>
      </c>
      <c r="Y30" s="235"/>
      <c r="Z30" s="220"/>
      <c r="AA30" s="235"/>
    </row>
    <row r="31" spans="1:20" s="206" customFormat="1" ht="12" customHeight="1">
      <c r="A31" s="203"/>
      <c r="B31" s="203"/>
      <c r="C31" s="204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</row>
    <row r="32" spans="1:20" ht="12" customHeight="1" thickBot="1">
      <c r="A32" s="207"/>
      <c r="B32" s="208"/>
      <c r="C32" s="208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</row>
    <row r="33" spans="1:26" ht="12" customHeight="1" thickBot="1">
      <c r="A33" s="210"/>
      <c r="B33" s="211"/>
      <c r="C33" s="212" t="s">
        <v>139</v>
      </c>
      <c r="D33" s="226"/>
      <c r="E33" s="226"/>
      <c r="F33" s="226"/>
      <c r="G33" s="226"/>
      <c r="H33" s="226"/>
      <c r="I33" s="226"/>
      <c r="J33" s="226"/>
      <c r="K33" s="226"/>
      <c r="L33" s="235"/>
      <c r="M33" s="226"/>
      <c r="N33" s="226"/>
      <c r="O33" s="226"/>
      <c r="P33" s="226"/>
      <c r="Q33" s="226"/>
      <c r="R33" s="226"/>
      <c r="S33" s="485"/>
      <c r="T33" s="485"/>
      <c r="U33" s="235"/>
      <c r="V33" s="235"/>
      <c r="W33" s="235"/>
      <c r="X33" s="973"/>
      <c r="Y33" s="220"/>
      <c r="Z33" s="202"/>
    </row>
    <row r="34" spans="1:27" ht="12" customHeight="1" thickBot="1">
      <c r="A34" s="177" t="s">
        <v>28</v>
      </c>
      <c r="B34" s="213"/>
      <c r="C34" s="488" t="s">
        <v>140</v>
      </c>
      <c r="D34" s="477">
        <f aca="true" t="shared" si="10" ref="D34:I34">SUM(D35:D39)</f>
        <v>93008582</v>
      </c>
      <c r="E34" s="477">
        <f t="shared" si="10"/>
        <v>0</v>
      </c>
      <c r="F34" s="477">
        <f t="shared" si="10"/>
        <v>0</v>
      </c>
      <c r="G34" s="477">
        <f t="shared" si="10"/>
        <v>0</v>
      </c>
      <c r="H34" s="477">
        <f t="shared" si="10"/>
        <v>0</v>
      </c>
      <c r="I34" s="477">
        <f t="shared" si="10"/>
        <v>0</v>
      </c>
      <c r="J34" s="405" t="e">
        <f>I34/H34</f>
        <v>#DIV/0!</v>
      </c>
      <c r="K34" s="471">
        <f aca="true" t="shared" si="11" ref="K34:Q34">SUM(K35:K39)</f>
        <v>0</v>
      </c>
      <c r="L34" s="477">
        <f t="shared" si="11"/>
        <v>93008582</v>
      </c>
      <c r="M34" s="477">
        <f t="shared" si="11"/>
        <v>0</v>
      </c>
      <c r="N34" s="477">
        <f t="shared" si="11"/>
        <v>0</v>
      </c>
      <c r="O34" s="477">
        <f t="shared" si="11"/>
        <v>0</v>
      </c>
      <c r="P34" s="477">
        <f t="shared" si="11"/>
        <v>0</v>
      </c>
      <c r="Q34" s="477">
        <f t="shared" si="11"/>
        <v>0</v>
      </c>
      <c r="R34" s="405" t="e">
        <f>Q34/P34</f>
        <v>#DIV/0!</v>
      </c>
      <c r="S34" s="477">
        <f aca="true" t="shared" si="12" ref="S34:X34">SUM(S35:S39)</f>
        <v>5610894</v>
      </c>
      <c r="T34" s="477">
        <f t="shared" si="12"/>
        <v>0</v>
      </c>
      <c r="U34" s="477">
        <f t="shared" si="12"/>
        <v>0</v>
      </c>
      <c r="V34" s="477">
        <f t="shared" si="12"/>
        <v>0</v>
      </c>
      <c r="W34" s="477">
        <f t="shared" si="12"/>
        <v>0</v>
      </c>
      <c r="X34" s="477">
        <f t="shared" si="12"/>
        <v>0</v>
      </c>
      <c r="Y34" s="405" t="e">
        <f>X34/W34</f>
        <v>#DIV/0!</v>
      </c>
      <c r="Z34" s="500"/>
      <c r="AA34" s="167">
        <f>SUM(AA35:AA39)</f>
        <v>0</v>
      </c>
    </row>
    <row r="35" spans="1:27" ht="12" customHeight="1">
      <c r="A35" s="214"/>
      <c r="B35" s="215" t="s">
        <v>114</v>
      </c>
      <c r="C35" s="489" t="s">
        <v>141</v>
      </c>
      <c r="D35" s="495">
        <v>59771486</v>
      </c>
      <c r="E35" s="495"/>
      <c r="F35" s="495"/>
      <c r="G35" s="495"/>
      <c r="H35" s="495"/>
      <c r="I35" s="495"/>
      <c r="J35" s="798"/>
      <c r="K35" s="796"/>
      <c r="L35" s="495">
        <v>59771486</v>
      </c>
      <c r="M35" s="495"/>
      <c r="N35" s="495"/>
      <c r="O35" s="495"/>
      <c r="P35" s="495"/>
      <c r="Q35" s="495"/>
      <c r="R35" s="798"/>
      <c r="S35" s="479">
        <v>3626473</v>
      </c>
      <c r="T35" s="479"/>
      <c r="U35" s="479"/>
      <c r="V35" s="479"/>
      <c r="W35" s="479"/>
      <c r="X35" s="479"/>
      <c r="Y35" s="798" t="e">
        <f>X35/W35</f>
        <v>#DIV/0!</v>
      </c>
      <c r="Z35" s="501"/>
      <c r="AA35" s="173"/>
    </row>
    <row r="36" spans="1:27" ht="12" customHeight="1">
      <c r="A36" s="216"/>
      <c r="B36" s="217" t="s">
        <v>115</v>
      </c>
      <c r="C36" s="490" t="s">
        <v>52</v>
      </c>
      <c r="D36" s="496">
        <v>13708828</v>
      </c>
      <c r="E36" s="496"/>
      <c r="F36" s="496"/>
      <c r="G36" s="496"/>
      <c r="H36" s="496"/>
      <c r="I36" s="496"/>
      <c r="J36" s="798"/>
      <c r="K36" s="503"/>
      <c r="L36" s="496">
        <v>13708828</v>
      </c>
      <c r="M36" s="496"/>
      <c r="N36" s="496"/>
      <c r="O36" s="496"/>
      <c r="P36" s="496"/>
      <c r="Q36" s="496"/>
      <c r="R36" s="798"/>
      <c r="S36" s="479">
        <v>799596</v>
      </c>
      <c r="T36" s="479"/>
      <c r="U36" s="479"/>
      <c r="V36" s="479"/>
      <c r="W36" s="479"/>
      <c r="X36" s="479"/>
      <c r="Y36" s="798" t="e">
        <f>X36/W36</f>
        <v>#DIV/0!</v>
      </c>
      <c r="Z36" s="501"/>
      <c r="AA36" s="173"/>
    </row>
    <row r="37" spans="1:27" ht="12" customHeight="1">
      <c r="A37" s="216"/>
      <c r="B37" s="217" t="s">
        <v>116</v>
      </c>
      <c r="C37" s="490" t="s">
        <v>142</v>
      </c>
      <c r="D37" s="496">
        <v>19528268</v>
      </c>
      <c r="E37" s="496"/>
      <c r="F37" s="496"/>
      <c r="G37" s="496"/>
      <c r="H37" s="496"/>
      <c r="I37" s="496"/>
      <c r="J37" s="798"/>
      <c r="K37" s="503"/>
      <c r="L37" s="496">
        <v>19528268</v>
      </c>
      <c r="M37" s="496"/>
      <c r="N37" s="496"/>
      <c r="O37" s="496"/>
      <c r="P37" s="496"/>
      <c r="Q37" s="496"/>
      <c r="R37" s="798"/>
      <c r="S37" s="479">
        <v>1184825</v>
      </c>
      <c r="T37" s="479"/>
      <c r="U37" s="479"/>
      <c r="V37" s="479"/>
      <c r="W37" s="479"/>
      <c r="X37" s="479"/>
      <c r="Y37" s="798" t="e">
        <f>X37/W37</f>
        <v>#DIV/0!</v>
      </c>
      <c r="Z37" s="501"/>
      <c r="AA37" s="173"/>
    </row>
    <row r="38" spans="1:27" s="206" customFormat="1" ht="12" customHeight="1">
      <c r="A38" s="216"/>
      <c r="B38" s="217" t="s">
        <v>117</v>
      </c>
      <c r="C38" s="490" t="s">
        <v>84</v>
      </c>
      <c r="D38" s="496"/>
      <c r="E38" s="496"/>
      <c r="F38" s="496"/>
      <c r="G38" s="496"/>
      <c r="H38" s="496"/>
      <c r="I38" s="496"/>
      <c r="J38" s="798"/>
      <c r="K38" s="503"/>
      <c r="L38" s="496"/>
      <c r="M38" s="496"/>
      <c r="N38" s="496"/>
      <c r="O38" s="496"/>
      <c r="P38" s="496"/>
      <c r="Q38" s="496"/>
      <c r="R38" s="798"/>
      <c r="S38" s="479"/>
      <c r="T38" s="479"/>
      <c r="U38" s="479"/>
      <c r="V38" s="479"/>
      <c r="W38" s="479"/>
      <c r="X38" s="479"/>
      <c r="Y38" s="173"/>
      <c r="Z38" s="502"/>
      <c r="AA38" s="173"/>
    </row>
    <row r="39" spans="1:27" ht="12" customHeight="1" thickBot="1">
      <c r="A39" s="216"/>
      <c r="B39" s="217" t="s">
        <v>51</v>
      </c>
      <c r="C39" s="490" t="s">
        <v>86</v>
      </c>
      <c r="D39" s="496"/>
      <c r="E39" s="496"/>
      <c r="F39" s="496"/>
      <c r="G39" s="496"/>
      <c r="H39" s="496"/>
      <c r="I39" s="496"/>
      <c r="J39" s="798"/>
      <c r="K39" s="503"/>
      <c r="L39" s="496"/>
      <c r="M39" s="496"/>
      <c r="N39" s="496"/>
      <c r="O39" s="496"/>
      <c r="P39" s="496"/>
      <c r="Q39" s="496"/>
      <c r="R39" s="798"/>
      <c r="S39" s="496"/>
      <c r="T39" s="496"/>
      <c r="U39" s="496"/>
      <c r="V39" s="496"/>
      <c r="W39" s="496"/>
      <c r="X39" s="496"/>
      <c r="Y39" s="218"/>
      <c r="Z39" s="503"/>
      <c r="AA39" s="218"/>
    </row>
    <row r="40" spans="1:27" ht="12" customHeight="1" thickBot="1">
      <c r="A40" s="177" t="s">
        <v>29</v>
      </c>
      <c r="B40" s="213"/>
      <c r="C40" s="488" t="s">
        <v>143</v>
      </c>
      <c r="D40" s="477">
        <f aca="true" t="shared" si="13" ref="D40:I40">SUM(D41:D44)</f>
        <v>889000</v>
      </c>
      <c r="E40" s="477">
        <f t="shared" si="13"/>
        <v>0</v>
      </c>
      <c r="F40" s="477">
        <f t="shared" si="13"/>
        <v>0</v>
      </c>
      <c r="G40" s="477">
        <f t="shared" si="13"/>
        <v>0</v>
      </c>
      <c r="H40" s="477">
        <f t="shared" si="13"/>
        <v>0</v>
      </c>
      <c r="I40" s="477">
        <f t="shared" si="13"/>
        <v>0</v>
      </c>
      <c r="J40" s="405" t="e">
        <f>I40/H40</f>
        <v>#DIV/0!</v>
      </c>
      <c r="K40" s="471">
        <f aca="true" t="shared" si="14" ref="K40:Q40">SUM(K41:K44)</f>
        <v>0</v>
      </c>
      <c r="L40" s="477">
        <f t="shared" si="14"/>
        <v>889000</v>
      </c>
      <c r="M40" s="477">
        <f t="shared" si="14"/>
        <v>0</v>
      </c>
      <c r="N40" s="477">
        <f t="shared" si="14"/>
        <v>0</v>
      </c>
      <c r="O40" s="477">
        <f t="shared" si="14"/>
        <v>0</v>
      </c>
      <c r="P40" s="477">
        <f t="shared" si="14"/>
        <v>0</v>
      </c>
      <c r="Q40" s="477">
        <f t="shared" si="14"/>
        <v>0</v>
      </c>
      <c r="R40" s="405" t="e">
        <f>Q40/P40</f>
        <v>#DIV/0!</v>
      </c>
      <c r="S40" s="477">
        <f aca="true" t="shared" si="15" ref="S40:Y40">SUM(S41:S44)</f>
        <v>0</v>
      </c>
      <c r="T40" s="477">
        <f t="shared" si="15"/>
        <v>0</v>
      </c>
      <c r="U40" s="477">
        <f t="shared" si="15"/>
        <v>0</v>
      </c>
      <c r="V40" s="477">
        <f t="shared" si="15"/>
        <v>0</v>
      </c>
      <c r="W40" s="477">
        <f t="shared" si="15"/>
        <v>0</v>
      </c>
      <c r="X40" s="477">
        <f t="shared" si="15"/>
        <v>0</v>
      </c>
      <c r="Y40" s="167">
        <f t="shared" si="15"/>
        <v>0</v>
      </c>
      <c r="Z40" s="471"/>
      <c r="AA40" s="167">
        <f>SUM(AA41:AA44)</f>
        <v>0</v>
      </c>
    </row>
    <row r="41" spans="1:27" ht="12" customHeight="1">
      <c r="A41" s="214"/>
      <c r="B41" s="215" t="s">
        <v>144</v>
      </c>
      <c r="C41" s="489" t="s">
        <v>96</v>
      </c>
      <c r="D41" s="495">
        <v>889000</v>
      </c>
      <c r="E41" s="495"/>
      <c r="F41" s="495"/>
      <c r="G41" s="495"/>
      <c r="H41" s="495"/>
      <c r="I41" s="495"/>
      <c r="J41" s="798"/>
      <c r="K41" s="796"/>
      <c r="L41" s="495">
        <v>889000</v>
      </c>
      <c r="M41" s="495"/>
      <c r="N41" s="495"/>
      <c r="O41" s="495"/>
      <c r="P41" s="495"/>
      <c r="Q41" s="495"/>
      <c r="R41" s="798" t="e">
        <f>Q41/P41</f>
        <v>#DIV/0!</v>
      </c>
      <c r="S41" s="479"/>
      <c r="T41" s="479"/>
      <c r="U41" s="479"/>
      <c r="V41" s="479"/>
      <c r="W41" s="479"/>
      <c r="X41" s="479"/>
      <c r="Y41" s="173"/>
      <c r="Z41" s="502"/>
      <c r="AA41" s="173"/>
    </row>
    <row r="42" spans="1:27" ht="12" customHeight="1">
      <c r="A42" s="216"/>
      <c r="B42" s="217" t="s">
        <v>145</v>
      </c>
      <c r="C42" s="490" t="s">
        <v>97</v>
      </c>
      <c r="D42" s="496">
        <v>0</v>
      </c>
      <c r="E42" s="496">
        <v>0</v>
      </c>
      <c r="F42" s="496">
        <v>0</v>
      </c>
      <c r="G42" s="496">
        <v>0</v>
      </c>
      <c r="H42" s="496">
        <v>0</v>
      </c>
      <c r="I42" s="496"/>
      <c r="J42" s="237"/>
      <c r="K42" s="503">
        <v>0</v>
      </c>
      <c r="L42" s="496">
        <v>0</v>
      </c>
      <c r="M42" s="496">
        <v>0</v>
      </c>
      <c r="N42" s="496">
        <v>0</v>
      </c>
      <c r="O42" s="496">
        <v>0</v>
      </c>
      <c r="P42" s="496">
        <v>0</v>
      </c>
      <c r="Q42" s="496"/>
      <c r="R42" s="237"/>
      <c r="S42" s="496"/>
      <c r="T42" s="496"/>
      <c r="U42" s="496"/>
      <c r="V42" s="496"/>
      <c r="W42" s="496"/>
      <c r="X42" s="496"/>
      <c r="Y42" s="218"/>
      <c r="Z42" s="503"/>
      <c r="AA42" s="218"/>
    </row>
    <row r="43" spans="1:27" ht="15" customHeight="1">
      <c r="A43" s="216"/>
      <c r="B43" s="217" t="s">
        <v>146</v>
      </c>
      <c r="C43" s="490" t="s">
        <v>147</v>
      </c>
      <c r="D43" s="496"/>
      <c r="E43" s="496"/>
      <c r="F43" s="496"/>
      <c r="G43" s="496"/>
      <c r="H43" s="496"/>
      <c r="I43" s="496"/>
      <c r="J43" s="237"/>
      <c r="K43" s="503"/>
      <c r="L43" s="496"/>
      <c r="M43" s="496"/>
      <c r="N43" s="496"/>
      <c r="O43" s="496"/>
      <c r="P43" s="496"/>
      <c r="Q43" s="496"/>
      <c r="R43" s="237"/>
      <c r="S43" s="496"/>
      <c r="T43" s="496"/>
      <c r="U43" s="496"/>
      <c r="V43" s="496"/>
      <c r="W43" s="496"/>
      <c r="X43" s="496"/>
      <c r="Y43" s="218"/>
      <c r="Z43" s="503"/>
      <c r="AA43" s="218"/>
    </row>
    <row r="44" spans="1:27" ht="23.25" thickBot="1">
      <c r="A44" s="216"/>
      <c r="B44" s="217" t="s">
        <v>148</v>
      </c>
      <c r="C44" s="490" t="s">
        <v>149</v>
      </c>
      <c r="D44" s="496"/>
      <c r="E44" s="496"/>
      <c r="F44" s="496"/>
      <c r="G44" s="496"/>
      <c r="H44" s="496"/>
      <c r="I44" s="496"/>
      <c r="J44" s="237"/>
      <c r="K44" s="503"/>
      <c r="L44" s="496"/>
      <c r="M44" s="496"/>
      <c r="N44" s="496"/>
      <c r="O44" s="496"/>
      <c r="P44" s="496"/>
      <c r="Q44" s="496"/>
      <c r="R44" s="237"/>
      <c r="S44" s="496"/>
      <c r="T44" s="496"/>
      <c r="U44" s="496"/>
      <c r="V44" s="496"/>
      <c r="W44" s="496"/>
      <c r="X44" s="496"/>
      <c r="Y44" s="218"/>
      <c r="Z44" s="503"/>
      <c r="AA44" s="218"/>
    </row>
    <row r="45" spans="1:27" ht="15" customHeight="1" hidden="1" thickBot="1">
      <c r="A45" s="177" t="s">
        <v>10</v>
      </c>
      <c r="B45" s="213"/>
      <c r="C45" s="491" t="s">
        <v>150</v>
      </c>
      <c r="D45" s="482"/>
      <c r="E45" s="482"/>
      <c r="F45" s="482"/>
      <c r="G45" s="482"/>
      <c r="H45" s="482"/>
      <c r="I45" s="482"/>
      <c r="J45" s="232"/>
      <c r="K45" s="472"/>
      <c r="L45" s="482"/>
      <c r="M45" s="482"/>
      <c r="N45" s="482"/>
      <c r="O45" s="482"/>
      <c r="P45" s="482"/>
      <c r="Q45" s="482"/>
      <c r="R45" s="232"/>
      <c r="S45" s="482"/>
      <c r="T45" s="482"/>
      <c r="U45" s="482"/>
      <c r="V45" s="482"/>
      <c r="W45" s="482"/>
      <c r="X45" s="482"/>
      <c r="Y45" s="187"/>
      <c r="Z45" s="472"/>
      <c r="AA45" s="187"/>
    </row>
    <row r="46" spans="1:27" ht="14.25" customHeight="1" hidden="1" thickBot="1">
      <c r="A46" s="197" t="s">
        <v>11</v>
      </c>
      <c r="B46" s="198"/>
      <c r="C46" s="492" t="s">
        <v>151</v>
      </c>
      <c r="D46" s="482"/>
      <c r="E46" s="482"/>
      <c r="F46" s="482"/>
      <c r="G46" s="482"/>
      <c r="H46" s="482"/>
      <c r="I46" s="482"/>
      <c r="J46" s="232"/>
      <c r="K46" s="472"/>
      <c r="L46" s="482"/>
      <c r="M46" s="482"/>
      <c r="N46" s="482"/>
      <c r="O46" s="482"/>
      <c r="P46" s="482"/>
      <c r="Q46" s="482"/>
      <c r="R46" s="232"/>
      <c r="S46" s="482"/>
      <c r="T46" s="482"/>
      <c r="U46" s="482"/>
      <c r="V46" s="482"/>
      <c r="W46" s="482"/>
      <c r="X46" s="482"/>
      <c r="Y46" s="187"/>
      <c r="Z46" s="472"/>
      <c r="AA46" s="187"/>
    </row>
    <row r="47" spans="1:27" ht="13.5" thickBot="1">
      <c r="A47" s="177" t="s">
        <v>10</v>
      </c>
      <c r="B47" s="219"/>
      <c r="C47" s="493" t="s">
        <v>291</v>
      </c>
      <c r="D47" s="485">
        <f aca="true" t="shared" si="16" ref="D47:I47">D34+D40+D45+D46</f>
        <v>93897582</v>
      </c>
      <c r="E47" s="485">
        <f t="shared" si="16"/>
        <v>0</v>
      </c>
      <c r="F47" s="485">
        <f>F34+F40+F45+F46</f>
        <v>0</v>
      </c>
      <c r="G47" s="485">
        <f>G34+G40+G45+G46</f>
        <v>0</v>
      </c>
      <c r="H47" s="485">
        <f>H34+H40+H45+H46</f>
        <v>0</v>
      </c>
      <c r="I47" s="485">
        <f t="shared" si="16"/>
        <v>0</v>
      </c>
      <c r="J47" s="405" t="e">
        <f>I47/H47</f>
        <v>#DIV/0!</v>
      </c>
      <c r="K47" s="202">
        <f aca="true" t="shared" si="17" ref="K47:Q47">K34+K40+K45+K46</f>
        <v>0</v>
      </c>
      <c r="L47" s="485">
        <f t="shared" si="17"/>
        <v>93897582</v>
      </c>
      <c r="M47" s="485">
        <f t="shared" si="17"/>
        <v>0</v>
      </c>
      <c r="N47" s="485">
        <f t="shared" si="17"/>
        <v>0</v>
      </c>
      <c r="O47" s="485">
        <f t="shared" si="17"/>
        <v>0</v>
      </c>
      <c r="P47" s="485">
        <f t="shared" si="17"/>
        <v>0</v>
      </c>
      <c r="Q47" s="485">
        <f t="shared" si="17"/>
        <v>0</v>
      </c>
      <c r="R47" s="405" t="e">
        <f>Q47/P47</f>
        <v>#DIV/0!</v>
      </c>
      <c r="S47" s="485">
        <f aca="true" t="shared" si="18" ref="S47:X47">S34+S40+S45+S46</f>
        <v>5610894</v>
      </c>
      <c r="T47" s="485">
        <f t="shared" si="18"/>
        <v>0</v>
      </c>
      <c r="U47" s="485">
        <f t="shared" si="18"/>
        <v>0</v>
      </c>
      <c r="V47" s="485">
        <f t="shared" si="18"/>
        <v>0</v>
      </c>
      <c r="W47" s="485">
        <f t="shared" si="18"/>
        <v>0</v>
      </c>
      <c r="X47" s="485">
        <f t="shared" si="18"/>
        <v>0</v>
      </c>
      <c r="Y47" s="405" t="e">
        <f>X47/W47</f>
        <v>#DIV/0!</v>
      </c>
      <c r="Z47" s="504" t="e">
        <f>Y47/W47</f>
        <v>#DIV/0!</v>
      </c>
      <c r="AA47" s="220">
        <f>AA34+AA40+AA45+AA46</f>
        <v>0</v>
      </c>
    </row>
    <row r="48" spans="1:27" ht="13.5" thickBot="1">
      <c r="A48" s="221"/>
      <c r="B48" s="222"/>
      <c r="C48" s="222"/>
      <c r="D48" s="505"/>
      <c r="E48" s="505"/>
      <c r="F48" s="505"/>
      <c r="G48" s="505"/>
      <c r="H48" s="505"/>
      <c r="I48" s="505"/>
      <c r="J48" s="506"/>
      <c r="K48" s="797"/>
      <c r="L48" s="505"/>
      <c r="M48" s="505"/>
      <c r="N48" s="505"/>
      <c r="O48" s="505"/>
      <c r="P48" s="505"/>
      <c r="Q48" s="505"/>
      <c r="R48" s="506"/>
      <c r="S48" s="505"/>
      <c r="T48" s="505"/>
      <c r="U48" s="505"/>
      <c r="V48" s="505"/>
      <c r="W48" s="505"/>
      <c r="X48" s="505"/>
      <c r="Y48" s="507"/>
      <c r="AA48" s="507"/>
    </row>
    <row r="49" spans="1:27" ht="13.5" thickBot="1">
      <c r="A49" s="223" t="s">
        <v>153</v>
      </c>
      <c r="B49" s="224"/>
      <c r="C49" s="494"/>
      <c r="D49" s="508">
        <v>18</v>
      </c>
      <c r="E49" s="508">
        <v>20</v>
      </c>
      <c r="F49" s="508">
        <v>21</v>
      </c>
      <c r="G49" s="508">
        <v>21</v>
      </c>
      <c r="H49" s="508">
        <v>21</v>
      </c>
      <c r="I49" s="508">
        <v>20</v>
      </c>
      <c r="J49" s="405"/>
      <c r="K49" s="239"/>
      <c r="L49" s="508">
        <v>18</v>
      </c>
      <c r="M49" s="508">
        <v>20</v>
      </c>
      <c r="N49" s="508">
        <v>21</v>
      </c>
      <c r="O49" s="508">
        <v>21</v>
      </c>
      <c r="P49" s="508">
        <v>21</v>
      </c>
      <c r="Q49" s="508">
        <v>20</v>
      </c>
      <c r="R49" s="405"/>
      <c r="S49" s="508">
        <v>0</v>
      </c>
      <c r="T49" s="508">
        <v>0</v>
      </c>
      <c r="U49" s="508">
        <v>0</v>
      </c>
      <c r="V49" s="508">
        <v>0</v>
      </c>
      <c r="W49" s="508">
        <v>0</v>
      </c>
      <c r="X49" s="508">
        <v>0</v>
      </c>
      <c r="Y49" s="405" t="e">
        <f>X49/W49</f>
        <v>#DIV/0!</v>
      </c>
      <c r="Z49" s="239"/>
      <c r="AA49" s="497"/>
    </row>
    <row r="50" spans="1:27" ht="13.5" thickBot="1">
      <c r="A50" s="223" t="s">
        <v>154</v>
      </c>
      <c r="B50" s="224"/>
      <c r="C50" s="494"/>
      <c r="D50" s="508">
        <v>0</v>
      </c>
      <c r="E50" s="508">
        <v>0</v>
      </c>
      <c r="F50" s="508">
        <v>0</v>
      </c>
      <c r="G50" s="508">
        <v>0</v>
      </c>
      <c r="H50" s="508">
        <v>0</v>
      </c>
      <c r="I50" s="508">
        <v>0</v>
      </c>
      <c r="J50" s="405"/>
      <c r="K50" s="239"/>
      <c r="L50" s="508">
        <v>0</v>
      </c>
      <c r="M50" s="508">
        <v>0</v>
      </c>
      <c r="N50" s="508">
        <v>0</v>
      </c>
      <c r="O50" s="508">
        <v>0</v>
      </c>
      <c r="P50" s="508">
        <v>0</v>
      </c>
      <c r="Q50" s="508">
        <v>0</v>
      </c>
      <c r="R50" s="405"/>
      <c r="S50" s="508">
        <v>0</v>
      </c>
      <c r="T50" s="508">
        <v>0</v>
      </c>
      <c r="U50" s="508">
        <v>0</v>
      </c>
      <c r="V50" s="508">
        <v>0</v>
      </c>
      <c r="W50" s="508">
        <v>0</v>
      </c>
      <c r="X50" s="508">
        <v>0</v>
      </c>
      <c r="Y50" s="497"/>
      <c r="Z50" s="239"/>
      <c r="AA50" s="497"/>
    </row>
    <row r="51" spans="6:18" ht="7.5" customHeight="1">
      <c r="F51" s="241"/>
      <c r="G51" s="241"/>
      <c r="H51" s="241"/>
      <c r="I51" s="241"/>
      <c r="J51" s="241"/>
      <c r="K51" s="241"/>
      <c r="N51" s="241"/>
      <c r="O51" s="241"/>
      <c r="P51" s="241"/>
      <c r="Q51" s="241"/>
      <c r="R51" s="241"/>
    </row>
    <row r="52" spans="1:18" ht="12.75">
      <c r="A52" s="1230" t="s">
        <v>219</v>
      </c>
      <c r="B52" s="1230"/>
      <c r="C52" s="1230"/>
      <c r="J52" s="158">
        <v>100213</v>
      </c>
      <c r="N52" s="241"/>
      <c r="O52" s="241"/>
      <c r="P52" s="241"/>
      <c r="Q52" s="241"/>
      <c r="R52" s="241"/>
    </row>
    <row r="53" spans="4:11" ht="12.75">
      <c r="D53" s="241">
        <v>0</v>
      </c>
      <c r="E53" s="241"/>
      <c r="F53" s="241"/>
      <c r="G53" s="241"/>
      <c r="H53" s="241"/>
      <c r="I53" s="241"/>
      <c r="J53" s="241"/>
      <c r="K53" s="241"/>
    </row>
  </sheetData>
  <sheetProtection/>
  <mergeCells count="7">
    <mergeCell ref="C1:S1"/>
    <mergeCell ref="A5:B5"/>
    <mergeCell ref="A3:S3"/>
    <mergeCell ref="A52:C52"/>
    <mergeCell ref="D5:K5"/>
    <mergeCell ref="L5:R5"/>
    <mergeCell ref="S5:Z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8"/>
  <sheetViews>
    <sheetView workbookViewId="0" topLeftCell="A16">
      <selection activeCell="D10" sqref="D10"/>
    </sheetView>
  </sheetViews>
  <sheetFormatPr defaultColWidth="9.140625" defaultRowHeight="12.75"/>
  <cols>
    <col min="1" max="1" width="8.28125" style="334" customWidth="1"/>
    <col min="2" max="2" width="8.28125" style="328" customWidth="1"/>
    <col min="3" max="3" width="52.00390625" style="328" customWidth="1"/>
    <col min="4" max="4" width="13.28125" style="328" customWidth="1"/>
    <col min="5" max="5" width="11.28125" style="328" hidden="1" customWidth="1"/>
    <col min="6" max="6" width="11.00390625" style="328" hidden="1" customWidth="1"/>
    <col min="7" max="7" width="12.140625" style="328" hidden="1" customWidth="1"/>
    <col min="8" max="8" width="12.28125" style="328" hidden="1" customWidth="1"/>
    <col min="9" max="9" width="13.00390625" style="328" hidden="1" customWidth="1"/>
    <col min="10" max="10" width="9.8515625" style="328" hidden="1" customWidth="1"/>
    <col min="11" max="11" width="9.7109375" style="328" hidden="1" customWidth="1"/>
    <col min="12" max="12" width="13.7109375" style="328" customWidth="1"/>
    <col min="13" max="13" width="11.28125" style="328" hidden="1" customWidth="1"/>
    <col min="14" max="14" width="14.00390625" style="328" hidden="1" customWidth="1"/>
    <col min="15" max="15" width="11.28125" style="328" hidden="1" customWidth="1"/>
    <col min="16" max="16" width="12.28125" style="328" hidden="1" customWidth="1"/>
    <col min="17" max="17" width="13.00390625" style="328" hidden="1" customWidth="1"/>
    <col min="18" max="18" width="8.421875" style="328" hidden="1" customWidth="1"/>
    <col min="19" max="19" width="13.57421875" style="328" bestFit="1" customWidth="1"/>
    <col min="20" max="20" width="6.28125" style="328" hidden="1" customWidth="1"/>
    <col min="21" max="21" width="7.140625" style="328" hidden="1" customWidth="1"/>
    <col min="22" max="22" width="8.57421875" style="328" hidden="1" customWidth="1"/>
    <col min="23" max="23" width="9.140625" style="328" customWidth="1"/>
    <col min="24" max="16384" width="9.140625" style="328" customWidth="1"/>
  </cols>
  <sheetData>
    <row r="1" spans="1:19" s="150" customFormat="1" ht="21" customHeight="1">
      <c r="A1" s="146"/>
      <c r="B1" s="147"/>
      <c r="C1" s="148"/>
      <c r="D1" s="149"/>
      <c r="E1" s="149"/>
      <c r="F1" s="149"/>
      <c r="G1" s="149"/>
      <c r="H1" s="149"/>
      <c r="I1" s="149"/>
      <c r="J1" s="149"/>
      <c r="K1" s="149"/>
      <c r="L1" s="1226" t="s">
        <v>201</v>
      </c>
      <c r="M1" s="1226"/>
      <c r="N1" s="1226"/>
      <c r="O1" s="1226"/>
      <c r="P1" s="1226"/>
      <c r="Q1" s="1226"/>
      <c r="R1" s="1226"/>
      <c r="S1" s="1226"/>
    </row>
    <row r="2" spans="1:11" s="150" customFormat="1" ht="21" customHeight="1">
      <c r="A2" s="261"/>
      <c r="B2" s="147"/>
      <c r="C2" s="152"/>
      <c r="D2" s="151"/>
      <c r="E2" s="151"/>
      <c r="F2" s="151"/>
      <c r="G2" s="151"/>
      <c r="H2" s="151"/>
      <c r="I2" s="151"/>
      <c r="J2" s="151"/>
      <c r="K2" s="151"/>
    </row>
    <row r="3" spans="1:19" s="153" customFormat="1" ht="25.5" customHeight="1">
      <c r="A3" s="1229" t="s">
        <v>223</v>
      </c>
      <c r="B3" s="1229"/>
      <c r="C3" s="1229"/>
      <c r="D3" s="1229"/>
      <c r="E3" s="1229"/>
      <c r="F3" s="1229"/>
      <c r="G3" s="1229"/>
      <c r="H3" s="1229"/>
      <c r="I3" s="1229"/>
      <c r="J3" s="1229"/>
      <c r="K3" s="1229"/>
      <c r="L3" s="1229"/>
      <c r="M3" s="1229"/>
      <c r="N3" s="1229"/>
      <c r="O3" s="1229"/>
      <c r="P3" s="1229"/>
      <c r="Q3" s="1229"/>
      <c r="R3" s="1229"/>
      <c r="S3" s="1229"/>
    </row>
    <row r="4" spans="1:19" s="156" customFormat="1" ht="15.75" customHeight="1" thickBot="1">
      <c r="A4" s="154"/>
      <c r="B4" s="154"/>
      <c r="C4" s="154"/>
      <c r="S4" s="155" t="s">
        <v>534</v>
      </c>
    </row>
    <row r="5" spans="1:22" s="156" customFormat="1" ht="41.25" customHeight="1" thickBot="1">
      <c r="A5" s="154"/>
      <c r="B5" s="154"/>
      <c r="C5" s="154"/>
      <c r="D5" s="1236" t="s">
        <v>5</v>
      </c>
      <c r="E5" s="1237"/>
      <c r="F5" s="1237"/>
      <c r="G5" s="1237"/>
      <c r="H5" s="1237"/>
      <c r="I5" s="1237"/>
      <c r="J5" s="1237"/>
      <c r="K5" s="1238"/>
      <c r="L5" s="1236" t="s">
        <v>108</v>
      </c>
      <c r="M5" s="1237"/>
      <c r="N5" s="1237"/>
      <c r="O5" s="1237"/>
      <c r="P5" s="1237"/>
      <c r="Q5" s="1237"/>
      <c r="R5" s="1238"/>
      <c r="S5" s="1236" t="s">
        <v>156</v>
      </c>
      <c r="T5" s="1237"/>
      <c r="U5" s="1237"/>
      <c r="V5" s="1237"/>
    </row>
    <row r="6" spans="1:22" ht="24.75" thickBot="1">
      <c r="A6" s="1227" t="s">
        <v>110</v>
      </c>
      <c r="B6" s="1228"/>
      <c r="C6" s="509" t="s">
        <v>111</v>
      </c>
      <c r="D6" s="499" t="s">
        <v>68</v>
      </c>
      <c r="E6" s="157" t="s">
        <v>237</v>
      </c>
      <c r="F6" s="157" t="s">
        <v>240</v>
      </c>
      <c r="G6" s="157" t="s">
        <v>243</v>
      </c>
      <c r="H6" s="509" t="s">
        <v>259</v>
      </c>
      <c r="I6" s="509" t="s">
        <v>265</v>
      </c>
      <c r="J6" s="470" t="s">
        <v>247</v>
      </c>
      <c r="K6" s="469" t="s">
        <v>264</v>
      </c>
      <c r="L6" s="499" t="s">
        <v>68</v>
      </c>
      <c r="M6" s="157" t="s">
        <v>237</v>
      </c>
      <c r="N6" s="157" t="s">
        <v>240</v>
      </c>
      <c r="O6" s="157" t="s">
        <v>243</v>
      </c>
      <c r="P6" s="509" t="s">
        <v>259</v>
      </c>
      <c r="Q6" s="509" t="s">
        <v>265</v>
      </c>
      <c r="R6" s="470" t="s">
        <v>247</v>
      </c>
      <c r="S6" s="499" t="s">
        <v>68</v>
      </c>
      <c r="T6" s="157" t="s">
        <v>237</v>
      </c>
      <c r="U6" s="157" t="s">
        <v>240</v>
      </c>
      <c r="V6" s="157" t="s">
        <v>597</v>
      </c>
    </row>
    <row r="7" spans="1:22" s="162" customFormat="1" ht="12.75" customHeight="1" thickBot="1">
      <c r="A7" s="159">
        <v>1</v>
      </c>
      <c r="B7" s="160">
        <v>2</v>
      </c>
      <c r="C7" s="314">
        <v>3</v>
      </c>
      <c r="D7" s="159">
        <v>4</v>
      </c>
      <c r="E7" s="160">
        <v>5</v>
      </c>
      <c r="F7" s="160">
        <v>6</v>
      </c>
      <c r="G7" s="160">
        <v>7</v>
      </c>
      <c r="H7" s="314">
        <v>8</v>
      </c>
      <c r="I7" s="314">
        <v>9</v>
      </c>
      <c r="J7" s="161">
        <v>9</v>
      </c>
      <c r="K7" s="799">
        <v>9</v>
      </c>
      <c r="L7" s="159">
        <v>5</v>
      </c>
      <c r="M7" s="160">
        <v>11</v>
      </c>
      <c r="N7" s="160">
        <v>12</v>
      </c>
      <c r="O7" s="160">
        <v>13</v>
      </c>
      <c r="P7" s="314">
        <v>14</v>
      </c>
      <c r="Q7" s="161">
        <v>15</v>
      </c>
      <c r="R7" s="516">
        <v>15</v>
      </c>
      <c r="S7" s="159">
        <v>6</v>
      </c>
      <c r="T7" s="160">
        <v>17</v>
      </c>
      <c r="U7" s="161">
        <v>18</v>
      </c>
      <c r="V7" s="161">
        <v>19</v>
      </c>
    </row>
    <row r="8" spans="1:22" s="162" customFormat="1" ht="15.75" customHeight="1" thickBot="1">
      <c r="A8" s="163"/>
      <c r="B8" s="164"/>
      <c r="C8" s="164" t="s">
        <v>112</v>
      </c>
      <c r="D8" s="476"/>
      <c r="E8" s="476"/>
      <c r="F8" s="521"/>
      <c r="G8" s="521"/>
      <c r="H8" s="955"/>
      <c r="I8" s="955"/>
      <c r="J8" s="807"/>
      <c r="K8" s="800"/>
      <c r="L8" s="523"/>
      <c r="M8" s="476"/>
      <c r="N8" s="285"/>
      <c r="O8" s="285"/>
      <c r="P8" s="956"/>
      <c r="Q8" s="286"/>
      <c r="R8" s="517"/>
      <c r="S8" s="523"/>
      <c r="T8" s="285"/>
      <c r="U8" s="286"/>
      <c r="V8" s="286"/>
    </row>
    <row r="9" spans="1:22" s="168" customFormat="1" ht="12" customHeight="1" thickBot="1">
      <c r="A9" s="159" t="s">
        <v>28</v>
      </c>
      <c r="B9" s="165"/>
      <c r="C9" s="510" t="s">
        <v>352</v>
      </c>
      <c r="D9" s="477">
        <f aca="true" t="shared" si="0" ref="D9:I9">SUM(D10:D17)</f>
        <v>32986499</v>
      </c>
      <c r="E9" s="477">
        <f t="shared" si="0"/>
        <v>0</v>
      </c>
      <c r="F9" s="477">
        <f t="shared" si="0"/>
        <v>0</v>
      </c>
      <c r="G9" s="477">
        <f t="shared" si="0"/>
        <v>0</v>
      </c>
      <c r="H9" s="477">
        <f t="shared" si="0"/>
        <v>0</v>
      </c>
      <c r="I9" s="477">
        <f t="shared" si="0"/>
        <v>0</v>
      </c>
      <c r="J9" s="405"/>
      <c r="K9" s="287"/>
      <c r="L9" s="477">
        <f aca="true" t="shared" si="1" ref="L9:Q9">SUM(L10:L17)</f>
        <v>32986499</v>
      </c>
      <c r="M9" s="477">
        <f t="shared" si="1"/>
        <v>0</v>
      </c>
      <c r="N9" s="477">
        <f t="shared" si="1"/>
        <v>0</v>
      </c>
      <c r="O9" s="477">
        <f t="shared" si="1"/>
        <v>0</v>
      </c>
      <c r="P9" s="477">
        <f t="shared" si="1"/>
        <v>0</v>
      </c>
      <c r="Q9" s="477">
        <f t="shared" si="1"/>
        <v>0</v>
      </c>
      <c r="R9" s="405" t="e">
        <f>Q9/P9</f>
        <v>#DIV/0!</v>
      </c>
      <c r="S9" s="477"/>
      <c r="T9" s="228"/>
      <c r="U9" s="167"/>
      <c r="V9" s="167"/>
    </row>
    <row r="10" spans="1:22" s="168" customFormat="1" ht="12" customHeight="1">
      <c r="A10" s="169"/>
      <c r="B10" s="180" t="s">
        <v>37</v>
      </c>
      <c r="C10" s="1050" t="s">
        <v>570</v>
      </c>
      <c r="D10" s="1053">
        <v>13750320</v>
      </c>
      <c r="E10" s="1027"/>
      <c r="F10" s="1053"/>
      <c r="G10" s="1053"/>
      <c r="H10" s="1053"/>
      <c r="I10" s="1053"/>
      <c r="J10" s="1025"/>
      <c r="K10" s="1041"/>
      <c r="L10" s="1053">
        <v>13750320</v>
      </c>
      <c r="M10" s="1027"/>
      <c r="N10" s="1053"/>
      <c r="O10" s="1053"/>
      <c r="P10" s="1053"/>
      <c r="Q10" s="1053"/>
      <c r="R10" s="1025"/>
      <c r="S10" s="1027"/>
      <c r="T10" s="1023"/>
      <c r="U10" s="1026"/>
      <c r="V10" s="1026"/>
    </row>
    <row r="11" spans="1:22" s="168" customFormat="1" ht="12" customHeight="1">
      <c r="A11" s="171"/>
      <c r="B11" s="170" t="s">
        <v>38</v>
      </c>
      <c r="C11" s="1051" t="s">
        <v>350</v>
      </c>
      <c r="D11" s="1054">
        <v>5500000</v>
      </c>
      <c r="E11" s="1033"/>
      <c r="F11" s="1054"/>
      <c r="G11" s="1054"/>
      <c r="H11" s="1054"/>
      <c r="I11" s="1054"/>
      <c r="J11" s="1031"/>
      <c r="K11" s="1042"/>
      <c r="L11" s="1054">
        <v>5500000</v>
      </c>
      <c r="M11" s="1033"/>
      <c r="N11" s="1054"/>
      <c r="O11" s="1054"/>
      <c r="P11" s="1054"/>
      <c r="Q11" s="1054"/>
      <c r="R11" s="1031"/>
      <c r="S11" s="1033"/>
      <c r="T11" s="1029"/>
      <c r="U11" s="1032"/>
      <c r="V11" s="1032"/>
    </row>
    <row r="12" spans="1:22" s="168" customFormat="1" ht="12" customHeight="1">
      <c r="A12" s="171"/>
      <c r="B12" s="170" t="s">
        <v>39</v>
      </c>
      <c r="C12" s="1051" t="s">
        <v>572</v>
      </c>
      <c r="D12" s="1054">
        <v>1770000</v>
      </c>
      <c r="E12" s="1033"/>
      <c r="F12" s="1054"/>
      <c r="G12" s="1054"/>
      <c r="H12" s="1054"/>
      <c r="I12" s="1054"/>
      <c r="J12" s="1031"/>
      <c r="K12" s="1042"/>
      <c r="L12" s="1054">
        <v>1770000</v>
      </c>
      <c r="M12" s="1033"/>
      <c r="N12" s="1054"/>
      <c r="O12" s="1054"/>
      <c r="P12" s="1054"/>
      <c r="Q12" s="1054"/>
      <c r="R12" s="1031"/>
      <c r="S12" s="1033"/>
      <c r="T12" s="1029"/>
      <c r="U12" s="1032"/>
      <c r="V12" s="1032"/>
    </row>
    <row r="13" spans="1:22" s="168" customFormat="1" ht="12" customHeight="1">
      <c r="A13" s="171"/>
      <c r="B13" s="170" t="s">
        <v>50</v>
      </c>
      <c r="C13" s="1051" t="s">
        <v>573</v>
      </c>
      <c r="D13" s="1054">
        <v>5151069</v>
      </c>
      <c r="E13" s="1033"/>
      <c r="F13" s="1054"/>
      <c r="G13" s="1054"/>
      <c r="H13" s="1054"/>
      <c r="I13" s="1054"/>
      <c r="J13" s="1031"/>
      <c r="K13" s="1042"/>
      <c r="L13" s="1054">
        <v>5151069</v>
      </c>
      <c r="M13" s="1033"/>
      <c r="N13" s="1054"/>
      <c r="O13" s="1054"/>
      <c r="P13" s="1054"/>
      <c r="Q13" s="1054"/>
      <c r="R13" s="1031"/>
      <c r="S13" s="1033"/>
      <c r="T13" s="1029"/>
      <c r="U13" s="1032"/>
      <c r="V13" s="1032"/>
    </row>
    <row r="14" spans="1:22" s="168" customFormat="1" ht="12" customHeight="1">
      <c r="A14" s="171"/>
      <c r="B14" s="170" t="s">
        <v>51</v>
      </c>
      <c r="C14" s="1052" t="s">
        <v>574</v>
      </c>
      <c r="D14" s="1055">
        <v>6815110</v>
      </c>
      <c r="E14" s="1040"/>
      <c r="F14" s="1055"/>
      <c r="G14" s="1055"/>
      <c r="H14" s="1055"/>
      <c r="I14" s="1055"/>
      <c r="J14" s="1038"/>
      <c r="K14" s="1049"/>
      <c r="L14" s="1055">
        <v>6815110</v>
      </c>
      <c r="M14" s="1040"/>
      <c r="N14" s="1055"/>
      <c r="O14" s="1055"/>
      <c r="P14" s="1055"/>
      <c r="Q14" s="1055"/>
      <c r="R14" s="1038"/>
      <c r="S14" s="1040"/>
      <c r="T14" s="1036"/>
      <c r="U14" s="1039"/>
      <c r="V14" s="1039"/>
    </row>
    <row r="15" spans="1:22" s="168" customFormat="1" ht="12" customHeight="1">
      <c r="A15" s="171"/>
      <c r="B15" s="170" t="s">
        <v>575</v>
      </c>
      <c r="C15" s="1052" t="s">
        <v>326</v>
      </c>
      <c r="D15" s="1040">
        <v>0</v>
      </c>
      <c r="E15" s="1040"/>
      <c r="F15" s="1055"/>
      <c r="G15" s="1055"/>
      <c r="H15" s="1055"/>
      <c r="I15" s="1055"/>
      <c r="J15" s="1038"/>
      <c r="K15" s="1049"/>
      <c r="L15" s="1040">
        <v>0</v>
      </c>
      <c r="M15" s="1040"/>
      <c r="N15" s="1055"/>
      <c r="O15" s="1055"/>
      <c r="P15" s="1055"/>
      <c r="Q15" s="1055"/>
      <c r="R15" s="1038"/>
      <c r="S15" s="1040"/>
      <c r="T15" s="1036"/>
      <c r="U15" s="1039"/>
      <c r="V15" s="1039"/>
    </row>
    <row r="16" spans="1:22" s="168" customFormat="1" ht="12" customHeight="1">
      <c r="A16" s="171"/>
      <c r="B16" s="170" t="s">
        <v>576</v>
      </c>
      <c r="C16" s="1035" t="s">
        <v>571</v>
      </c>
      <c r="D16" s="1040"/>
      <c r="E16" s="1040"/>
      <c r="F16" s="1055"/>
      <c r="G16" s="1055"/>
      <c r="H16" s="1055"/>
      <c r="I16" s="1055"/>
      <c r="J16" s="1038"/>
      <c r="K16" s="1049"/>
      <c r="L16" s="1040"/>
      <c r="M16" s="1040"/>
      <c r="N16" s="1055"/>
      <c r="O16" s="1055"/>
      <c r="P16" s="1055"/>
      <c r="Q16" s="1055"/>
      <c r="R16" s="1038"/>
      <c r="S16" s="1040"/>
      <c r="T16" s="1036"/>
      <c r="U16" s="1039"/>
      <c r="V16" s="1039"/>
    </row>
    <row r="17" spans="1:22" s="168" customFormat="1" ht="12" customHeight="1" thickBot="1">
      <c r="A17" s="1056"/>
      <c r="B17" s="1057"/>
      <c r="C17" s="1043"/>
      <c r="D17" s="1044"/>
      <c r="E17" s="1044"/>
      <c r="F17" s="1044"/>
      <c r="G17" s="1044"/>
      <c r="H17" s="1044"/>
      <c r="I17" s="1044"/>
      <c r="J17" s="1045"/>
      <c r="K17" s="1046"/>
      <c r="L17" s="1044"/>
      <c r="M17" s="1044"/>
      <c r="N17" s="1044"/>
      <c r="O17" s="1044"/>
      <c r="P17" s="1044"/>
      <c r="Q17" s="1044"/>
      <c r="R17" s="1045"/>
      <c r="S17" s="1044"/>
      <c r="T17" s="1047"/>
      <c r="U17" s="1048"/>
      <c r="V17" s="1048"/>
    </row>
    <row r="18" spans="1:22" s="168" customFormat="1" ht="12" customHeight="1" thickBot="1">
      <c r="A18" s="159" t="s">
        <v>29</v>
      </c>
      <c r="B18" s="165"/>
      <c r="C18" s="510" t="s">
        <v>119</v>
      </c>
      <c r="D18" s="477">
        <f aca="true" t="shared" si="2" ref="D18:I18">D19+D21</f>
        <v>0</v>
      </c>
      <c r="E18" s="477">
        <f t="shared" si="2"/>
        <v>0</v>
      </c>
      <c r="F18" s="477">
        <f t="shared" si="2"/>
        <v>0</v>
      </c>
      <c r="G18" s="477">
        <f t="shared" si="2"/>
        <v>0</v>
      </c>
      <c r="H18" s="477">
        <f t="shared" si="2"/>
        <v>0</v>
      </c>
      <c r="I18" s="477">
        <f t="shared" si="2"/>
        <v>0</v>
      </c>
      <c r="J18" s="405"/>
      <c r="K18" s="287">
        <f aca="true" t="shared" si="3" ref="K18:P18">K19+K21</f>
        <v>0</v>
      </c>
      <c r="L18" s="477">
        <f t="shared" si="3"/>
        <v>0</v>
      </c>
      <c r="M18" s="477">
        <f t="shared" si="3"/>
        <v>0</v>
      </c>
      <c r="N18" s="477">
        <f t="shared" si="3"/>
        <v>0</v>
      </c>
      <c r="O18" s="477">
        <f t="shared" si="3"/>
        <v>0</v>
      </c>
      <c r="P18" s="477">
        <f t="shared" si="3"/>
        <v>0</v>
      </c>
      <c r="Q18" s="477">
        <f>Q19+Q21</f>
        <v>0</v>
      </c>
      <c r="R18" s="405"/>
      <c r="S18" s="477"/>
      <c r="T18" s="228"/>
      <c r="U18" s="167"/>
      <c r="V18" s="167"/>
    </row>
    <row r="19" spans="1:22" s="174" customFormat="1" ht="12" customHeight="1">
      <c r="A19" s="171"/>
      <c r="B19" s="170" t="s">
        <v>40</v>
      </c>
      <c r="C19" s="489" t="s">
        <v>75</v>
      </c>
      <c r="D19" s="479"/>
      <c r="E19" s="479"/>
      <c r="F19" s="479"/>
      <c r="G19" s="479"/>
      <c r="H19" s="479"/>
      <c r="I19" s="479"/>
      <c r="J19" s="765"/>
      <c r="K19" s="801"/>
      <c r="L19" s="479"/>
      <c r="M19" s="479"/>
      <c r="N19" s="479"/>
      <c r="O19" s="479"/>
      <c r="P19" s="479"/>
      <c r="Q19" s="479"/>
      <c r="R19" s="765"/>
      <c r="S19" s="479"/>
      <c r="T19" s="229"/>
      <c r="U19" s="173"/>
      <c r="V19" s="173"/>
    </row>
    <row r="20" spans="1:22" s="174" customFormat="1" ht="12" customHeight="1">
      <c r="A20" s="171"/>
      <c r="B20" s="170" t="s">
        <v>41</v>
      </c>
      <c r="C20" s="490" t="s">
        <v>122</v>
      </c>
      <c r="D20" s="479"/>
      <c r="E20" s="479"/>
      <c r="F20" s="479"/>
      <c r="G20" s="479"/>
      <c r="H20" s="479"/>
      <c r="I20" s="479"/>
      <c r="J20" s="765"/>
      <c r="K20" s="801"/>
      <c r="L20" s="479"/>
      <c r="M20" s="479"/>
      <c r="N20" s="479"/>
      <c r="O20" s="479"/>
      <c r="P20" s="479"/>
      <c r="Q20" s="479"/>
      <c r="R20" s="765"/>
      <c r="S20" s="479"/>
      <c r="T20" s="229"/>
      <c r="U20" s="173"/>
      <c r="V20" s="173"/>
    </row>
    <row r="21" spans="1:22" s="174" customFormat="1" ht="12" customHeight="1">
      <c r="A21" s="171"/>
      <c r="B21" s="170" t="s">
        <v>42</v>
      </c>
      <c r="C21" s="490" t="s">
        <v>76</v>
      </c>
      <c r="D21" s="479"/>
      <c r="E21" s="479"/>
      <c r="F21" s="479"/>
      <c r="G21" s="479"/>
      <c r="H21" s="479"/>
      <c r="I21" s="479"/>
      <c r="J21" s="765"/>
      <c r="K21" s="801"/>
      <c r="L21" s="479"/>
      <c r="M21" s="479"/>
      <c r="N21" s="479"/>
      <c r="O21" s="479"/>
      <c r="P21" s="479"/>
      <c r="Q21" s="479"/>
      <c r="R21" s="765"/>
      <c r="S21" s="479"/>
      <c r="T21" s="229"/>
      <c r="U21" s="173"/>
      <c r="V21" s="173"/>
    </row>
    <row r="22" spans="1:22" s="174" customFormat="1" ht="12" customHeight="1" thickBot="1">
      <c r="A22" s="171"/>
      <c r="B22" s="170" t="s">
        <v>287</v>
      </c>
      <c r="C22" s="490" t="s">
        <v>122</v>
      </c>
      <c r="D22" s="479"/>
      <c r="E22" s="479"/>
      <c r="F22" s="479"/>
      <c r="G22" s="479"/>
      <c r="H22" s="479"/>
      <c r="I22" s="479"/>
      <c r="J22" s="765"/>
      <c r="K22" s="801"/>
      <c r="L22" s="479"/>
      <c r="M22" s="479"/>
      <c r="N22" s="479"/>
      <c r="O22" s="479"/>
      <c r="P22" s="479"/>
      <c r="Q22" s="479"/>
      <c r="R22" s="765"/>
      <c r="S22" s="479"/>
      <c r="T22" s="229"/>
      <c r="U22" s="173"/>
      <c r="V22" s="173"/>
    </row>
    <row r="23" spans="1:22" s="174" customFormat="1" ht="12" customHeight="1" thickBot="1">
      <c r="A23" s="177" t="s">
        <v>10</v>
      </c>
      <c r="B23" s="178"/>
      <c r="C23" s="488" t="s">
        <v>125</v>
      </c>
      <c r="D23" s="477">
        <f aca="true" t="shared" si="4" ref="D23:I23">SUM(D24:D25)</f>
        <v>0</v>
      </c>
      <c r="E23" s="477">
        <f t="shared" si="4"/>
        <v>0</v>
      </c>
      <c r="F23" s="477">
        <f t="shared" si="4"/>
        <v>0</v>
      </c>
      <c r="G23" s="477">
        <f t="shared" si="4"/>
        <v>0</v>
      </c>
      <c r="H23" s="477">
        <f t="shared" si="4"/>
        <v>0</v>
      </c>
      <c r="I23" s="477">
        <f t="shared" si="4"/>
        <v>0</v>
      </c>
      <c r="J23" s="405"/>
      <c r="K23" s="287">
        <f aca="true" t="shared" si="5" ref="K23:Q23">SUM(K24:K25)</f>
        <v>0</v>
      </c>
      <c r="L23" s="477">
        <f t="shared" si="5"/>
        <v>0</v>
      </c>
      <c r="M23" s="477">
        <f t="shared" si="5"/>
        <v>0</v>
      </c>
      <c r="N23" s="477">
        <f t="shared" si="5"/>
        <v>0</v>
      </c>
      <c r="O23" s="477">
        <f t="shared" si="5"/>
        <v>0</v>
      </c>
      <c r="P23" s="477">
        <f t="shared" si="5"/>
        <v>0</v>
      </c>
      <c r="Q23" s="477">
        <f t="shared" si="5"/>
        <v>0</v>
      </c>
      <c r="R23" s="405"/>
      <c r="S23" s="477"/>
      <c r="T23" s="228"/>
      <c r="U23" s="167"/>
      <c r="V23" s="167"/>
    </row>
    <row r="24" spans="1:22" s="168" customFormat="1" ht="12" customHeight="1">
      <c r="A24" s="179"/>
      <c r="B24" s="180" t="s">
        <v>43</v>
      </c>
      <c r="C24" s="511" t="s">
        <v>127</v>
      </c>
      <c r="D24" s="480"/>
      <c r="E24" s="480"/>
      <c r="F24" s="480"/>
      <c r="G24" s="480"/>
      <c r="H24" s="480"/>
      <c r="I24" s="480"/>
      <c r="J24" s="766"/>
      <c r="K24" s="802"/>
      <c r="L24" s="480"/>
      <c r="M24" s="480"/>
      <c r="N24" s="480"/>
      <c r="O24" s="480"/>
      <c r="P24" s="480"/>
      <c r="Q24" s="480"/>
      <c r="R24" s="766"/>
      <c r="S24" s="480"/>
      <c r="T24" s="230"/>
      <c r="U24" s="182"/>
      <c r="V24" s="182"/>
    </row>
    <row r="25" spans="1:22" s="168" customFormat="1" ht="12" customHeight="1" thickBot="1">
      <c r="A25" s="183"/>
      <c r="B25" s="184" t="s">
        <v>44</v>
      </c>
      <c r="C25" s="512" t="s">
        <v>129</v>
      </c>
      <c r="D25" s="481"/>
      <c r="E25" s="481"/>
      <c r="F25" s="481"/>
      <c r="G25" s="481"/>
      <c r="H25" s="481"/>
      <c r="I25" s="481"/>
      <c r="J25" s="767"/>
      <c r="K25" s="803"/>
      <c r="L25" s="481"/>
      <c r="M25" s="481"/>
      <c r="N25" s="481"/>
      <c r="O25" s="481"/>
      <c r="P25" s="481"/>
      <c r="Q25" s="481"/>
      <c r="R25" s="767"/>
      <c r="S25" s="481"/>
      <c r="T25" s="231"/>
      <c r="U25" s="186"/>
      <c r="V25" s="186"/>
    </row>
    <row r="26" spans="1:22" s="168" customFormat="1" ht="12" customHeight="1" thickBot="1">
      <c r="A26" s="177"/>
      <c r="B26" s="165"/>
      <c r="D26" s="482"/>
      <c r="E26" s="482"/>
      <c r="F26" s="482"/>
      <c r="G26" s="482"/>
      <c r="H26" s="482"/>
      <c r="I26" s="482"/>
      <c r="J26" s="768"/>
      <c r="K26" s="284"/>
      <c r="L26" s="482"/>
      <c r="M26" s="482"/>
      <c r="N26" s="482"/>
      <c r="O26" s="482"/>
      <c r="P26" s="482"/>
      <c r="Q26" s="482"/>
      <c r="R26" s="768"/>
      <c r="S26" s="482"/>
      <c r="T26" s="232"/>
      <c r="U26" s="187"/>
      <c r="V26" s="187"/>
    </row>
    <row r="27" spans="1:22" s="168" customFormat="1" ht="12" customHeight="1" thickBot="1">
      <c r="A27" s="159" t="s">
        <v>11</v>
      </c>
      <c r="B27" s="188"/>
      <c r="C27" s="488" t="s">
        <v>288</v>
      </c>
      <c r="D27" s="477">
        <f aca="true" t="shared" si="6" ref="D27:I27">D9+D18+D23+D26</f>
        <v>32986499</v>
      </c>
      <c r="E27" s="477">
        <f t="shared" si="6"/>
        <v>0</v>
      </c>
      <c r="F27" s="477">
        <f t="shared" si="6"/>
        <v>0</v>
      </c>
      <c r="G27" s="477">
        <f t="shared" si="6"/>
        <v>0</v>
      </c>
      <c r="H27" s="477">
        <f t="shared" si="6"/>
        <v>0</v>
      </c>
      <c r="I27" s="477">
        <f t="shared" si="6"/>
        <v>0</v>
      </c>
      <c r="J27" s="405" t="e">
        <f>I27/H27</f>
        <v>#DIV/0!</v>
      </c>
      <c r="K27" s="287">
        <f aca="true" t="shared" si="7" ref="K27:Q27">K9+K18+K23+K26</f>
        <v>0</v>
      </c>
      <c r="L27" s="477">
        <f t="shared" si="7"/>
        <v>32986499</v>
      </c>
      <c r="M27" s="477">
        <f t="shared" si="7"/>
        <v>0</v>
      </c>
      <c r="N27" s="477">
        <f t="shared" si="7"/>
        <v>0</v>
      </c>
      <c r="O27" s="477">
        <f t="shared" si="7"/>
        <v>0</v>
      </c>
      <c r="P27" s="477">
        <f t="shared" si="7"/>
        <v>0</v>
      </c>
      <c r="Q27" s="477">
        <f t="shared" si="7"/>
        <v>0</v>
      </c>
      <c r="R27" s="405" t="e">
        <f>Q27/P27</f>
        <v>#DIV/0!</v>
      </c>
      <c r="S27" s="477"/>
      <c r="T27" s="228"/>
      <c r="U27" s="167"/>
      <c r="V27" s="167"/>
    </row>
    <row r="28" spans="1:22" s="174" customFormat="1" ht="12" customHeight="1" thickBot="1">
      <c r="A28" s="189" t="s">
        <v>12</v>
      </c>
      <c r="B28" s="190"/>
      <c r="C28" s="513" t="s">
        <v>289</v>
      </c>
      <c r="D28" s="483">
        <f aca="true" t="shared" si="8" ref="D28:I28">SUM(D29:D31)</f>
        <v>100017390</v>
      </c>
      <c r="E28" s="483">
        <f t="shared" si="8"/>
        <v>0</v>
      </c>
      <c r="F28" s="483">
        <f t="shared" si="8"/>
        <v>0</v>
      </c>
      <c r="G28" s="483">
        <f t="shared" si="8"/>
        <v>0</v>
      </c>
      <c r="H28" s="483">
        <f t="shared" si="8"/>
        <v>0</v>
      </c>
      <c r="I28" s="483">
        <f t="shared" si="8"/>
        <v>0</v>
      </c>
      <c r="J28" s="405" t="e">
        <f>I28/H28</f>
        <v>#DIV/0!</v>
      </c>
      <c r="K28" s="288">
        <f aca="true" t="shared" si="9" ref="K28:Q28">SUM(K29:K31)</f>
        <v>0</v>
      </c>
      <c r="L28" s="483">
        <f t="shared" si="9"/>
        <v>100017390</v>
      </c>
      <c r="M28" s="483">
        <f t="shared" si="9"/>
        <v>0</v>
      </c>
      <c r="N28" s="483">
        <f t="shared" si="9"/>
        <v>0</v>
      </c>
      <c r="O28" s="483">
        <f t="shared" si="9"/>
        <v>0</v>
      </c>
      <c r="P28" s="483">
        <f t="shared" si="9"/>
        <v>0</v>
      </c>
      <c r="Q28" s="483">
        <f t="shared" si="9"/>
        <v>0</v>
      </c>
      <c r="R28" s="405" t="e">
        <f>Q28/P28</f>
        <v>#DIV/0!</v>
      </c>
      <c r="S28" s="477"/>
      <c r="T28" s="228"/>
      <c r="U28" s="167"/>
      <c r="V28" s="167"/>
    </row>
    <row r="29" spans="1:22" s="174" customFormat="1" ht="15" customHeight="1" thickBot="1">
      <c r="A29" s="169"/>
      <c r="B29" s="192" t="s">
        <v>45</v>
      </c>
      <c r="C29" s="511" t="s">
        <v>134</v>
      </c>
      <c r="D29" s="480">
        <v>1765083</v>
      </c>
      <c r="E29" s="480"/>
      <c r="F29" s="480"/>
      <c r="G29" s="480"/>
      <c r="H29" s="480"/>
      <c r="I29" s="480"/>
      <c r="J29" s="798"/>
      <c r="K29" s="802"/>
      <c r="L29" s="480">
        <v>1765083</v>
      </c>
      <c r="M29" s="480"/>
      <c r="N29" s="480"/>
      <c r="O29" s="480"/>
      <c r="P29" s="480"/>
      <c r="Q29" s="480"/>
      <c r="R29" s="798" t="e">
        <f>Q29/P29</f>
        <v>#DIV/0!</v>
      </c>
      <c r="S29" s="486"/>
      <c r="T29" s="487"/>
      <c r="U29" s="289"/>
      <c r="V29" s="289"/>
    </row>
    <row r="30" spans="1:22" s="174" customFormat="1" ht="15" customHeight="1">
      <c r="A30" s="628"/>
      <c r="B30" s="629" t="s">
        <v>46</v>
      </c>
      <c r="C30" s="511" t="s">
        <v>535</v>
      </c>
      <c r="D30" s="630">
        <v>98252307</v>
      </c>
      <c r="E30" s="630"/>
      <c r="F30" s="630"/>
      <c r="G30" s="630"/>
      <c r="H30" s="630"/>
      <c r="I30" s="630"/>
      <c r="J30" s="798"/>
      <c r="K30" s="804"/>
      <c r="L30" s="630">
        <v>98252307</v>
      </c>
      <c r="M30" s="630"/>
      <c r="N30" s="630"/>
      <c r="O30" s="630"/>
      <c r="P30" s="630"/>
      <c r="Q30" s="630"/>
      <c r="R30" s="798" t="e">
        <f>Q30/P30</f>
        <v>#DIV/0!</v>
      </c>
      <c r="S30" s="632"/>
      <c r="T30" s="633"/>
      <c r="U30" s="634"/>
      <c r="V30" s="634"/>
    </row>
    <row r="31" spans="1:22" s="174" customFormat="1" ht="15" customHeight="1" thickBot="1">
      <c r="A31" s="193"/>
      <c r="B31" s="194" t="s">
        <v>74</v>
      </c>
      <c r="C31" s="514" t="s">
        <v>136</v>
      </c>
      <c r="D31" s="484"/>
      <c r="E31" s="484"/>
      <c r="F31" s="484"/>
      <c r="G31" s="484"/>
      <c r="H31" s="484"/>
      <c r="I31" s="484"/>
      <c r="J31" s="769"/>
      <c r="K31" s="805"/>
      <c r="L31" s="484"/>
      <c r="M31" s="484"/>
      <c r="N31" s="484"/>
      <c r="O31" s="484"/>
      <c r="P31" s="484"/>
      <c r="Q31" s="484"/>
      <c r="R31" s="769"/>
      <c r="S31" s="484"/>
      <c r="T31" s="234"/>
      <c r="U31" s="196"/>
      <c r="V31" s="196"/>
    </row>
    <row r="32" spans="1:22" ht="13.5" thickBot="1">
      <c r="A32" s="197" t="s">
        <v>13</v>
      </c>
      <c r="B32" s="329"/>
      <c r="C32" s="492" t="s">
        <v>137</v>
      </c>
      <c r="D32" s="482"/>
      <c r="E32" s="482"/>
      <c r="F32" s="482"/>
      <c r="G32" s="482"/>
      <c r="H32" s="482"/>
      <c r="I32" s="482"/>
      <c r="J32" s="768"/>
      <c r="K32" s="284"/>
      <c r="L32" s="482"/>
      <c r="M32" s="482"/>
      <c r="N32" s="482"/>
      <c r="O32" s="482"/>
      <c r="P32" s="482"/>
      <c r="Q32" s="482"/>
      <c r="R32" s="768"/>
      <c r="S32" s="482"/>
      <c r="T32" s="232"/>
      <c r="U32" s="187"/>
      <c r="V32" s="187"/>
    </row>
    <row r="33" spans="1:22" s="162" customFormat="1" ht="16.5" customHeight="1" thickBot="1">
      <c r="A33" s="197">
        <v>7</v>
      </c>
      <c r="B33" s="330"/>
      <c r="C33" s="515" t="s">
        <v>290</v>
      </c>
      <c r="D33" s="485">
        <f aca="true" t="shared" si="10" ref="D33:I33">D27+D32+D28</f>
        <v>133003889</v>
      </c>
      <c r="E33" s="485">
        <f t="shared" si="10"/>
        <v>0</v>
      </c>
      <c r="F33" s="485">
        <f t="shared" si="10"/>
        <v>0</v>
      </c>
      <c r="G33" s="485">
        <f t="shared" si="10"/>
        <v>0</v>
      </c>
      <c r="H33" s="485">
        <f t="shared" si="10"/>
        <v>0</v>
      </c>
      <c r="I33" s="485">
        <f t="shared" si="10"/>
        <v>0</v>
      </c>
      <c r="J33" s="405" t="e">
        <f>I33/H33</f>
        <v>#DIV/0!</v>
      </c>
      <c r="K33" s="290">
        <f aca="true" t="shared" si="11" ref="K33:Q33">K27+K32+K28</f>
        <v>0</v>
      </c>
      <c r="L33" s="485">
        <f t="shared" si="11"/>
        <v>133003889</v>
      </c>
      <c r="M33" s="485">
        <f t="shared" si="11"/>
        <v>0</v>
      </c>
      <c r="N33" s="485">
        <f t="shared" si="11"/>
        <v>0</v>
      </c>
      <c r="O33" s="485">
        <f t="shared" si="11"/>
        <v>0</v>
      </c>
      <c r="P33" s="485">
        <f t="shared" si="11"/>
        <v>0</v>
      </c>
      <c r="Q33" s="485">
        <f t="shared" si="11"/>
        <v>0</v>
      </c>
      <c r="R33" s="405" t="e">
        <f>Q33/P33</f>
        <v>#DIV/0!</v>
      </c>
      <c r="S33" s="485"/>
      <c r="T33" s="235"/>
      <c r="U33" s="220"/>
      <c r="V33" s="220"/>
    </row>
    <row r="34" spans="1:22" s="206" customFormat="1" ht="12" customHeight="1">
      <c r="A34" s="203"/>
      <c r="B34" s="203"/>
      <c r="C34" s="204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</row>
    <row r="35" spans="1:22" ht="12" customHeight="1" thickBot="1">
      <c r="A35" s="207"/>
      <c r="B35" s="208"/>
      <c r="C35" s="208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</row>
    <row r="36" spans="1:22" ht="12" customHeight="1" thickBot="1">
      <c r="A36" s="210"/>
      <c r="B36" s="211"/>
      <c r="C36" s="212" t="s">
        <v>139</v>
      </c>
      <c r="D36" s="485"/>
      <c r="E36" s="485"/>
      <c r="F36" s="235"/>
      <c r="G36" s="235"/>
      <c r="H36" s="235"/>
      <c r="I36" s="235"/>
      <c r="J36" s="235"/>
      <c r="K36" s="220"/>
      <c r="L36" s="485"/>
      <c r="M36" s="485"/>
      <c r="N36" s="235"/>
      <c r="O36" s="235"/>
      <c r="P36" s="235"/>
      <c r="Q36" s="235"/>
      <c r="R36" s="220"/>
      <c r="S36" s="485"/>
      <c r="T36" s="235"/>
      <c r="U36" s="220"/>
      <c r="V36" s="220"/>
    </row>
    <row r="37" spans="1:22" ht="12" customHeight="1" thickBot="1">
      <c r="A37" s="177" t="s">
        <v>28</v>
      </c>
      <c r="B37" s="213"/>
      <c r="C37" s="488" t="s">
        <v>140</v>
      </c>
      <c r="D37" s="477">
        <f aca="true" t="shared" si="12" ref="D37:I37">SUM(D38:D42)</f>
        <v>133003889</v>
      </c>
      <c r="E37" s="477">
        <f t="shared" si="12"/>
        <v>0</v>
      </c>
      <c r="F37" s="477">
        <f>SUM(F38:F42)</f>
        <v>0</v>
      </c>
      <c r="G37" s="477">
        <f>SUM(G38:G42)</f>
        <v>0</v>
      </c>
      <c r="H37" s="477">
        <f>SUM(H38:H42)</f>
        <v>0</v>
      </c>
      <c r="I37" s="477">
        <f t="shared" si="12"/>
        <v>0</v>
      </c>
      <c r="J37" s="405" t="e">
        <f>I37/H37</f>
        <v>#DIV/0!</v>
      </c>
      <c r="K37" s="471">
        <f aca="true" t="shared" si="13" ref="K37:Q37">SUM(K38:K42)</f>
        <v>0</v>
      </c>
      <c r="L37" s="477">
        <f t="shared" si="13"/>
        <v>133003889</v>
      </c>
      <c r="M37" s="477">
        <f t="shared" si="13"/>
        <v>0</v>
      </c>
      <c r="N37" s="477">
        <f t="shared" si="13"/>
        <v>0</v>
      </c>
      <c r="O37" s="477">
        <f t="shared" si="13"/>
        <v>0</v>
      </c>
      <c r="P37" s="477">
        <f t="shared" si="13"/>
        <v>0</v>
      </c>
      <c r="Q37" s="477">
        <f t="shared" si="13"/>
        <v>0</v>
      </c>
      <c r="R37" s="405" t="e">
        <f>Q37/P37</f>
        <v>#DIV/0!</v>
      </c>
      <c r="S37" s="477"/>
      <c r="T37" s="228"/>
      <c r="U37" s="167"/>
      <c r="V37" s="167"/>
    </row>
    <row r="38" spans="1:22" ht="12" customHeight="1">
      <c r="A38" s="214"/>
      <c r="B38" s="215" t="s">
        <v>114</v>
      </c>
      <c r="C38" s="489" t="s">
        <v>141</v>
      </c>
      <c r="D38" s="495">
        <v>65356366</v>
      </c>
      <c r="E38" s="495"/>
      <c r="F38" s="495"/>
      <c r="G38" s="495"/>
      <c r="H38" s="495"/>
      <c r="I38" s="236"/>
      <c r="J38" s="766"/>
      <c r="K38" s="796"/>
      <c r="L38" s="495">
        <v>65356366</v>
      </c>
      <c r="M38" s="495"/>
      <c r="N38" s="495"/>
      <c r="O38" s="495"/>
      <c r="P38" s="495"/>
      <c r="Q38" s="236"/>
      <c r="R38" s="766" t="e">
        <f>Q38/P38</f>
        <v>#DIV/0!</v>
      </c>
      <c r="S38" s="479"/>
      <c r="T38" s="229"/>
      <c r="U38" s="173"/>
      <c r="V38" s="173"/>
    </row>
    <row r="39" spans="1:22" ht="12" customHeight="1">
      <c r="A39" s="216"/>
      <c r="B39" s="217" t="s">
        <v>115</v>
      </c>
      <c r="C39" s="490" t="s">
        <v>52</v>
      </c>
      <c r="D39" s="496">
        <v>14810593</v>
      </c>
      <c r="E39" s="496"/>
      <c r="F39" s="496"/>
      <c r="G39" s="496"/>
      <c r="H39" s="496"/>
      <c r="I39" s="237"/>
      <c r="J39" s="798"/>
      <c r="K39" s="503"/>
      <c r="L39" s="496">
        <v>14810593</v>
      </c>
      <c r="M39" s="496"/>
      <c r="N39" s="496"/>
      <c r="O39" s="496"/>
      <c r="P39" s="496"/>
      <c r="Q39" s="237"/>
      <c r="R39" s="798" t="e">
        <f>Q39/P39</f>
        <v>#DIV/0!</v>
      </c>
      <c r="S39" s="479"/>
      <c r="T39" s="229"/>
      <c r="U39" s="173"/>
      <c r="V39" s="173"/>
    </row>
    <row r="40" spans="1:22" ht="12" customHeight="1">
      <c r="A40" s="216"/>
      <c r="B40" s="217" t="s">
        <v>116</v>
      </c>
      <c r="C40" s="490" t="s">
        <v>142</v>
      </c>
      <c r="D40" s="496">
        <v>52836930</v>
      </c>
      <c r="E40" s="496"/>
      <c r="F40" s="496"/>
      <c r="G40" s="496"/>
      <c r="H40" s="496"/>
      <c r="I40" s="237"/>
      <c r="J40" s="798"/>
      <c r="K40" s="503"/>
      <c r="L40" s="496">
        <v>52836930</v>
      </c>
      <c r="M40" s="496"/>
      <c r="N40" s="496"/>
      <c r="O40" s="496"/>
      <c r="P40" s="496"/>
      <c r="Q40" s="237"/>
      <c r="R40" s="798" t="e">
        <f>Q40/P40</f>
        <v>#DIV/0!</v>
      </c>
      <c r="S40" s="479"/>
      <c r="T40" s="229"/>
      <c r="U40" s="173"/>
      <c r="V40" s="173"/>
    </row>
    <row r="41" spans="1:22" s="206" customFormat="1" ht="12" customHeight="1">
      <c r="A41" s="216"/>
      <c r="B41" s="217" t="s">
        <v>117</v>
      </c>
      <c r="C41" s="490" t="s">
        <v>84</v>
      </c>
      <c r="D41" s="496"/>
      <c r="E41" s="496"/>
      <c r="F41" s="496"/>
      <c r="G41" s="496"/>
      <c r="H41" s="496"/>
      <c r="I41" s="237"/>
      <c r="J41" s="237"/>
      <c r="K41" s="503"/>
      <c r="L41" s="496"/>
      <c r="M41" s="496"/>
      <c r="N41" s="496"/>
      <c r="O41" s="496"/>
      <c r="P41" s="496"/>
      <c r="Q41" s="237"/>
      <c r="R41" s="237"/>
      <c r="S41" s="479"/>
      <c r="T41" s="229"/>
      <c r="U41" s="173"/>
      <c r="V41" s="173"/>
    </row>
    <row r="42" spans="1:22" ht="12" customHeight="1" thickBot="1">
      <c r="A42" s="216"/>
      <c r="B42" s="217" t="s">
        <v>51</v>
      </c>
      <c r="C42" s="490" t="s">
        <v>86</v>
      </c>
      <c r="D42" s="496"/>
      <c r="E42" s="496"/>
      <c r="F42" s="496"/>
      <c r="G42" s="496"/>
      <c r="H42" s="496"/>
      <c r="I42" s="237"/>
      <c r="J42" s="798"/>
      <c r="K42" s="503"/>
      <c r="L42" s="496"/>
      <c r="M42" s="496"/>
      <c r="N42" s="496"/>
      <c r="O42" s="496"/>
      <c r="P42" s="496"/>
      <c r="Q42" s="237"/>
      <c r="R42" s="798" t="e">
        <f>P42/O42</f>
        <v>#DIV/0!</v>
      </c>
      <c r="S42" s="496"/>
      <c r="T42" s="237"/>
      <c r="U42" s="218"/>
      <c r="V42" s="218"/>
    </row>
    <row r="43" spans="1:22" ht="12" customHeight="1" thickBot="1">
      <c r="A43" s="177" t="s">
        <v>29</v>
      </c>
      <c r="B43" s="213"/>
      <c r="C43" s="488" t="s">
        <v>143</v>
      </c>
      <c r="D43" s="477">
        <f aca="true" t="shared" si="14" ref="D43:I43">SUM(D44:D48)</f>
        <v>0</v>
      </c>
      <c r="E43" s="477">
        <f t="shared" si="14"/>
        <v>0</v>
      </c>
      <c r="F43" s="477">
        <f t="shared" si="14"/>
        <v>0</v>
      </c>
      <c r="G43" s="477">
        <f t="shared" si="14"/>
        <v>0</v>
      </c>
      <c r="H43" s="477">
        <f t="shared" si="14"/>
        <v>0</v>
      </c>
      <c r="I43" s="477">
        <f t="shared" si="14"/>
        <v>0</v>
      </c>
      <c r="J43" s="405" t="e">
        <f>I43/H43</f>
        <v>#DIV/0!</v>
      </c>
      <c r="K43" s="471">
        <f aca="true" t="shared" si="15" ref="K43:Q43">SUM(K44:K48)</f>
        <v>0</v>
      </c>
      <c r="L43" s="477">
        <f t="shared" si="15"/>
        <v>0</v>
      </c>
      <c r="M43" s="477">
        <f t="shared" si="15"/>
        <v>0</v>
      </c>
      <c r="N43" s="477">
        <f t="shared" si="15"/>
        <v>0</v>
      </c>
      <c r="O43" s="477">
        <f t="shared" si="15"/>
        <v>0</v>
      </c>
      <c r="P43" s="477">
        <f t="shared" si="15"/>
        <v>0</v>
      </c>
      <c r="Q43" s="477">
        <f t="shared" si="15"/>
        <v>0</v>
      </c>
      <c r="R43" s="405" t="e">
        <f>Q43/P43</f>
        <v>#DIV/0!</v>
      </c>
      <c r="S43" s="477"/>
      <c r="T43" s="228"/>
      <c r="U43" s="167"/>
      <c r="V43" s="167"/>
    </row>
    <row r="44" spans="1:22" ht="12" customHeight="1">
      <c r="A44" s="214"/>
      <c r="B44" s="215" t="s">
        <v>144</v>
      </c>
      <c r="C44" s="489" t="s">
        <v>96</v>
      </c>
      <c r="D44" s="495"/>
      <c r="E44" s="495"/>
      <c r="F44" s="495"/>
      <c r="G44" s="495"/>
      <c r="H44" s="495"/>
      <c r="I44" s="236"/>
      <c r="J44" s="766"/>
      <c r="K44" s="796"/>
      <c r="L44" s="495"/>
      <c r="M44" s="495"/>
      <c r="N44" s="495"/>
      <c r="O44" s="495"/>
      <c r="P44" s="495"/>
      <c r="Q44" s="236"/>
      <c r="R44" s="766" t="e">
        <f>Q44/P44</f>
        <v>#DIV/0!</v>
      </c>
      <c r="S44" s="479"/>
      <c r="T44" s="229"/>
      <c r="U44" s="173"/>
      <c r="V44" s="173"/>
    </row>
    <row r="45" spans="1:22" ht="12" customHeight="1">
      <c r="A45" s="214"/>
      <c r="B45" s="215"/>
      <c r="C45" s="489" t="s">
        <v>365</v>
      </c>
      <c r="D45" s="495"/>
      <c r="E45" s="495"/>
      <c r="F45" s="495"/>
      <c r="G45" s="495"/>
      <c r="H45" s="495"/>
      <c r="I45" s="236"/>
      <c r="J45" s="236"/>
      <c r="K45" s="796"/>
      <c r="L45" s="495"/>
      <c r="M45" s="495"/>
      <c r="N45" s="495"/>
      <c r="O45" s="495"/>
      <c r="P45" s="495"/>
      <c r="Q45" s="236"/>
      <c r="R45" s="236"/>
      <c r="S45" s="479"/>
      <c r="T45" s="229"/>
      <c r="U45" s="173"/>
      <c r="V45" s="173"/>
    </row>
    <row r="46" spans="1:22" ht="12" customHeight="1">
      <c r="A46" s="216"/>
      <c r="B46" s="217" t="s">
        <v>145</v>
      </c>
      <c r="C46" s="490" t="s">
        <v>97</v>
      </c>
      <c r="D46" s="496"/>
      <c r="E46" s="496"/>
      <c r="F46" s="496"/>
      <c r="G46" s="496"/>
      <c r="H46" s="496"/>
      <c r="I46" s="237"/>
      <c r="J46" s="237"/>
      <c r="K46" s="503"/>
      <c r="L46" s="496"/>
      <c r="M46" s="496"/>
      <c r="N46" s="496"/>
      <c r="O46" s="496"/>
      <c r="P46" s="496"/>
      <c r="Q46" s="237"/>
      <c r="R46" s="237"/>
      <c r="S46" s="496"/>
      <c r="T46" s="237"/>
      <c r="U46" s="218"/>
      <c r="V46" s="218"/>
    </row>
    <row r="47" spans="1:22" ht="15" customHeight="1">
      <c r="A47" s="216"/>
      <c r="B47" s="217" t="s">
        <v>42</v>
      </c>
      <c r="C47" s="490" t="s">
        <v>147</v>
      </c>
      <c r="D47" s="496"/>
      <c r="E47" s="496"/>
      <c r="F47" s="496"/>
      <c r="G47" s="496"/>
      <c r="H47" s="496"/>
      <c r="I47" s="237"/>
      <c r="J47" s="237"/>
      <c r="K47" s="503"/>
      <c r="L47" s="496"/>
      <c r="M47" s="496"/>
      <c r="N47" s="496"/>
      <c r="O47" s="496"/>
      <c r="P47" s="496"/>
      <c r="Q47" s="237"/>
      <c r="R47" s="237"/>
      <c r="S47" s="496"/>
      <c r="T47" s="237"/>
      <c r="U47" s="218"/>
      <c r="V47" s="218"/>
    </row>
    <row r="48" spans="1:22" ht="13.5" thickBot="1">
      <c r="A48" s="216"/>
      <c r="B48" s="217" t="s">
        <v>287</v>
      </c>
      <c r="C48" s="490" t="s">
        <v>149</v>
      </c>
      <c r="D48" s="496"/>
      <c r="E48" s="496"/>
      <c r="F48" s="496"/>
      <c r="G48" s="496"/>
      <c r="H48" s="496"/>
      <c r="I48" s="237"/>
      <c r="J48" s="237"/>
      <c r="K48" s="503"/>
      <c r="L48" s="496"/>
      <c r="M48" s="496"/>
      <c r="N48" s="496"/>
      <c r="O48" s="496"/>
      <c r="P48" s="496"/>
      <c r="Q48" s="237"/>
      <c r="R48" s="237"/>
      <c r="S48" s="496"/>
      <c r="T48" s="237"/>
      <c r="U48" s="218"/>
      <c r="V48" s="218"/>
    </row>
    <row r="49" spans="1:22" ht="15" customHeight="1" thickBot="1">
      <c r="A49" s="177" t="s">
        <v>10</v>
      </c>
      <c r="B49" s="213"/>
      <c r="C49" s="491" t="s">
        <v>150</v>
      </c>
      <c r="D49" s="482"/>
      <c r="E49" s="482"/>
      <c r="F49" s="482"/>
      <c r="G49" s="482"/>
      <c r="H49" s="482"/>
      <c r="I49" s="232"/>
      <c r="J49" s="232"/>
      <c r="K49" s="472"/>
      <c r="L49" s="482"/>
      <c r="M49" s="482"/>
      <c r="N49" s="482"/>
      <c r="O49" s="482"/>
      <c r="P49" s="482"/>
      <c r="Q49" s="232"/>
      <c r="R49" s="232"/>
      <c r="S49" s="482"/>
      <c r="T49" s="232"/>
      <c r="U49" s="187"/>
      <c r="V49" s="187"/>
    </row>
    <row r="50" spans="1:22" ht="14.25" customHeight="1" thickBot="1">
      <c r="A50" s="197" t="s">
        <v>11</v>
      </c>
      <c r="B50" s="329"/>
      <c r="C50" s="492" t="s">
        <v>151</v>
      </c>
      <c r="D50" s="482"/>
      <c r="E50" s="482"/>
      <c r="F50" s="482"/>
      <c r="G50" s="482"/>
      <c r="H50" s="482"/>
      <c r="I50" s="232"/>
      <c r="J50" s="232"/>
      <c r="K50" s="472"/>
      <c r="L50" s="482"/>
      <c r="M50" s="482"/>
      <c r="N50" s="482"/>
      <c r="O50" s="482"/>
      <c r="P50" s="482"/>
      <c r="Q50" s="232"/>
      <c r="R50" s="232"/>
      <c r="S50" s="482"/>
      <c r="T50" s="232"/>
      <c r="U50" s="187"/>
      <c r="V50" s="187"/>
    </row>
    <row r="51" spans="1:22" ht="13.5" thickBot="1">
      <c r="A51" s="177">
        <v>5</v>
      </c>
      <c r="B51" s="219"/>
      <c r="C51" s="493" t="s">
        <v>291</v>
      </c>
      <c r="D51" s="485">
        <f aca="true" t="shared" si="16" ref="D51:I51">D37+D43+D49+D50</f>
        <v>133003889</v>
      </c>
      <c r="E51" s="485">
        <f t="shared" si="16"/>
        <v>0</v>
      </c>
      <c r="F51" s="485">
        <f>F37+F43+F49+F50</f>
        <v>0</v>
      </c>
      <c r="G51" s="485">
        <f>G37+G43+G49+G50</f>
        <v>0</v>
      </c>
      <c r="H51" s="485">
        <f>H37+H43+H49+H50</f>
        <v>0</v>
      </c>
      <c r="I51" s="485">
        <f t="shared" si="16"/>
        <v>0</v>
      </c>
      <c r="J51" s="405" t="e">
        <f>I51/H51</f>
        <v>#DIV/0!</v>
      </c>
      <c r="K51" s="202">
        <f aca="true" t="shared" si="17" ref="K51:Q51">K37+K43+K49+K50</f>
        <v>0</v>
      </c>
      <c r="L51" s="485">
        <f t="shared" si="17"/>
        <v>133003889</v>
      </c>
      <c r="M51" s="485">
        <f t="shared" si="17"/>
        <v>0</v>
      </c>
      <c r="N51" s="485">
        <f t="shared" si="17"/>
        <v>0</v>
      </c>
      <c r="O51" s="485">
        <f t="shared" si="17"/>
        <v>0</v>
      </c>
      <c r="P51" s="485">
        <f t="shared" si="17"/>
        <v>0</v>
      </c>
      <c r="Q51" s="485">
        <f t="shared" si="17"/>
        <v>0</v>
      </c>
      <c r="R51" s="405" t="e">
        <f>Q51/P51</f>
        <v>#DIV/0!</v>
      </c>
      <c r="S51" s="485"/>
      <c r="T51" s="235"/>
      <c r="U51" s="220"/>
      <c r="V51" s="220"/>
    </row>
    <row r="52" spans="1:22" ht="13.5" thickBot="1">
      <c r="A52" s="331"/>
      <c r="B52" s="332"/>
      <c r="C52" s="332"/>
      <c r="D52" s="524"/>
      <c r="E52" s="524"/>
      <c r="F52" s="524"/>
      <c r="G52" s="524"/>
      <c r="H52" s="524"/>
      <c r="I52" s="525"/>
      <c r="J52" s="525"/>
      <c r="K52" s="806"/>
      <c r="L52" s="524"/>
      <c r="M52" s="524"/>
      <c r="N52" s="524"/>
      <c r="O52" s="524"/>
      <c r="P52" s="524"/>
      <c r="Q52" s="525"/>
      <c r="R52" s="525"/>
      <c r="S52" s="524"/>
      <c r="T52" s="525"/>
      <c r="U52" s="526"/>
      <c r="V52" s="526"/>
    </row>
    <row r="53" spans="1:22" ht="13.5" thickBot="1">
      <c r="A53" s="223" t="s">
        <v>153</v>
      </c>
      <c r="B53" s="224"/>
      <c r="C53" s="494"/>
      <c r="D53" s="508">
        <v>22</v>
      </c>
      <c r="E53" s="508">
        <v>22</v>
      </c>
      <c r="F53" s="508">
        <v>22</v>
      </c>
      <c r="G53" s="508">
        <v>23</v>
      </c>
      <c r="H53" s="508">
        <v>23</v>
      </c>
      <c r="I53" s="240">
        <v>23</v>
      </c>
      <c r="J53" s="405">
        <f>I53/H53</f>
        <v>1</v>
      </c>
      <c r="K53" s="239"/>
      <c r="L53" s="508">
        <v>22</v>
      </c>
      <c r="M53" s="508">
        <v>23</v>
      </c>
      <c r="N53" s="508">
        <v>23</v>
      </c>
      <c r="O53" s="508">
        <v>23</v>
      </c>
      <c r="P53" s="508">
        <v>23</v>
      </c>
      <c r="Q53" s="240">
        <v>23</v>
      </c>
      <c r="R53" s="405">
        <f>Q53/P53</f>
        <v>1</v>
      </c>
      <c r="S53" s="508"/>
      <c r="T53" s="240"/>
      <c r="U53" s="497"/>
      <c r="V53" s="497"/>
    </row>
    <row r="54" spans="1:22" ht="13.5" thickBot="1">
      <c r="A54" s="223" t="s">
        <v>154</v>
      </c>
      <c r="B54" s="224"/>
      <c r="C54" s="494"/>
      <c r="D54" s="508">
        <v>0</v>
      </c>
      <c r="E54" s="508">
        <v>0</v>
      </c>
      <c r="F54" s="508">
        <v>0</v>
      </c>
      <c r="G54" s="508">
        <v>0</v>
      </c>
      <c r="H54" s="508">
        <v>0</v>
      </c>
      <c r="I54" s="240">
        <v>0</v>
      </c>
      <c r="J54" s="405"/>
      <c r="K54" s="239"/>
      <c r="L54" s="508">
        <v>0</v>
      </c>
      <c r="M54" s="508">
        <v>0</v>
      </c>
      <c r="N54" s="508">
        <v>0</v>
      </c>
      <c r="O54" s="508">
        <v>0</v>
      </c>
      <c r="P54" s="508">
        <v>0</v>
      </c>
      <c r="Q54" s="240">
        <v>0</v>
      </c>
      <c r="R54" s="405"/>
      <c r="S54" s="508"/>
      <c r="T54" s="240"/>
      <c r="U54" s="497"/>
      <c r="V54" s="497"/>
    </row>
    <row r="55" spans="6:11" ht="12.75">
      <c r="F55" s="335"/>
      <c r="G55" s="335"/>
      <c r="H55" s="335"/>
      <c r="I55" s="335"/>
      <c r="J55" s="335"/>
      <c r="K55" s="335"/>
    </row>
    <row r="56" spans="1:11" ht="12.75">
      <c r="A56" s="1230" t="s">
        <v>155</v>
      </c>
      <c r="B56" s="1230"/>
      <c r="C56" s="1230"/>
      <c r="D56" s="1230"/>
      <c r="E56" s="313"/>
      <c r="F56" s="313"/>
      <c r="G56" s="756"/>
      <c r="H56" s="756"/>
      <c r="I56" s="756"/>
      <c r="J56" s="313"/>
      <c r="K56" s="313"/>
    </row>
    <row r="57" spans="1:3" ht="12.75">
      <c r="A57" s="1230"/>
      <c r="B57" s="1230"/>
      <c r="C57" s="1230"/>
    </row>
    <row r="58" spans="4:11" ht="12.75">
      <c r="D58" s="335">
        <v>0</v>
      </c>
      <c r="E58" s="335"/>
      <c r="F58" s="335"/>
      <c r="G58" s="335"/>
      <c r="H58" s="335"/>
      <c r="I58" s="335"/>
      <c r="J58" s="335"/>
      <c r="K58" s="335"/>
    </row>
  </sheetData>
  <sheetProtection/>
  <mergeCells count="8">
    <mergeCell ref="A3:S3"/>
    <mergeCell ref="L1:S1"/>
    <mergeCell ref="A57:C57"/>
    <mergeCell ref="A56:D56"/>
    <mergeCell ref="A6:B6"/>
    <mergeCell ref="D5:K5"/>
    <mergeCell ref="L5:R5"/>
    <mergeCell ref="S5:V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Y18"/>
  <sheetViews>
    <sheetView zoomScalePageLayoutView="0" workbookViewId="0" topLeftCell="A4">
      <selection activeCell="BA9" sqref="BA9"/>
    </sheetView>
  </sheetViews>
  <sheetFormatPr defaultColWidth="9.140625" defaultRowHeight="12.75"/>
  <cols>
    <col min="1" max="1" width="48.28125" style="42" customWidth="1"/>
    <col min="2" max="3" width="14.8515625" style="22" customWidth="1"/>
    <col min="4" max="4" width="20.57421875" style="22" customWidth="1"/>
    <col min="5" max="5" width="14.8515625" style="22" customWidth="1"/>
    <col min="6" max="7" width="14.8515625" style="22" hidden="1" customWidth="1"/>
    <col min="8" max="8" width="20.421875" style="22" hidden="1" customWidth="1"/>
    <col min="9" max="9" width="14.8515625" style="22" hidden="1" customWidth="1"/>
    <col min="10" max="10" width="18.421875" style="22" hidden="1" customWidth="1"/>
    <col min="11" max="11" width="9.28125" style="22" hidden="1" customWidth="1"/>
    <col min="12" max="13" width="10.57421875" style="22" hidden="1" customWidth="1"/>
    <col min="14" max="14" width="14.7109375" style="22" hidden="1" customWidth="1"/>
    <col min="15" max="17" width="10.421875" style="22" hidden="1" customWidth="1"/>
    <col min="18" max="18" width="14.57421875" style="22" hidden="1" customWidth="1"/>
    <col min="19" max="19" width="11.00390625" style="22" hidden="1" customWidth="1"/>
    <col min="20" max="21" width="10.421875" style="22" hidden="1" customWidth="1"/>
    <col min="22" max="23" width="9.28125" style="22" hidden="1" customWidth="1"/>
    <col min="24" max="25" width="17.421875" style="22" hidden="1" customWidth="1"/>
    <col min="26" max="26" width="19.421875" style="22" hidden="1" customWidth="1"/>
    <col min="27" max="31" width="0" style="22" hidden="1" customWidth="1"/>
    <col min="32" max="32" width="12.57421875" style="22" hidden="1" customWidth="1"/>
    <col min="33" max="34" width="17.140625" style="22" hidden="1" customWidth="1"/>
    <col min="35" max="35" width="13.8515625" style="22" hidden="1" customWidth="1"/>
    <col min="36" max="36" width="14.57421875" style="22" hidden="1" customWidth="1"/>
    <col min="37" max="38" width="16.140625" style="22" hidden="1" customWidth="1"/>
    <col min="39" max="39" width="14.140625" style="22" hidden="1" customWidth="1"/>
    <col min="40" max="42" width="0" style="22" hidden="1" customWidth="1"/>
    <col min="43" max="43" width="11.28125" style="22" hidden="1" customWidth="1"/>
    <col min="44" max="44" width="15.28125" style="22" hidden="1" customWidth="1"/>
    <col min="45" max="45" width="15.140625" style="22" hidden="1" customWidth="1"/>
    <col min="46" max="46" width="21.140625" style="22" hidden="1" customWidth="1"/>
    <col min="47" max="47" width="13.421875" style="22" hidden="1" customWidth="1"/>
    <col min="48" max="48" width="11.8515625" style="22" hidden="1" customWidth="1"/>
    <col min="49" max="49" width="14.8515625" style="22" hidden="1" customWidth="1"/>
    <col min="50" max="50" width="20.7109375" style="22" hidden="1" customWidth="1"/>
    <col min="51" max="51" width="11.57421875" style="22" hidden="1" customWidth="1"/>
    <col min="52" max="16384" width="9.140625" style="22" customWidth="1"/>
  </cols>
  <sheetData>
    <row r="2" spans="4:9" ht="12.75">
      <c r="D2" s="1245" t="s">
        <v>202</v>
      </c>
      <c r="E2" s="1245"/>
      <c r="F2" s="385"/>
      <c r="G2" s="385"/>
      <c r="H2" s="385"/>
      <c r="I2" s="385"/>
    </row>
    <row r="4" spans="1:9" ht="19.5">
      <c r="A4" s="1246" t="s">
        <v>619</v>
      </c>
      <c r="B4" s="1246"/>
      <c r="C4" s="1246"/>
      <c r="D4" s="1246"/>
      <c r="E4" s="1246"/>
      <c r="F4" s="386"/>
      <c r="G4" s="386"/>
      <c r="H4" s="386"/>
      <c r="I4" s="386"/>
    </row>
    <row r="5" spans="1:9" ht="19.5">
      <c r="A5" s="386"/>
      <c r="B5" s="386"/>
      <c r="C5" s="386"/>
      <c r="D5" s="386"/>
      <c r="E5" s="386"/>
      <c r="F5" s="386"/>
      <c r="G5" s="386"/>
      <c r="H5" s="386"/>
      <c r="I5" s="386"/>
    </row>
    <row r="6" spans="2:11" ht="20.25" customHeight="1" thickBot="1">
      <c r="B6" s="1247" t="s">
        <v>5</v>
      </c>
      <c r="C6" s="1247"/>
      <c r="D6" s="1247"/>
      <c r="E6" s="1247"/>
      <c r="F6" s="1247"/>
      <c r="G6" s="1247"/>
      <c r="H6" s="1247"/>
      <c r="I6" s="1247"/>
      <c r="J6" s="1252" t="s">
        <v>246</v>
      </c>
      <c r="K6" s="1252"/>
    </row>
    <row r="7" spans="1:51" ht="36.75" customHeight="1">
      <c r="A7" s="1253" t="s">
        <v>4</v>
      </c>
      <c r="B7" s="1239" t="s">
        <v>620</v>
      </c>
      <c r="C7" s="1240"/>
      <c r="D7" s="1240"/>
      <c r="E7" s="1241"/>
      <c r="F7" s="1248" t="s">
        <v>262</v>
      </c>
      <c r="G7" s="1240"/>
      <c r="H7" s="1240"/>
      <c r="I7" s="1241"/>
      <c r="J7" s="1255" t="s">
        <v>251</v>
      </c>
      <c r="K7" s="1256"/>
      <c r="L7" s="1239" t="s">
        <v>504</v>
      </c>
      <c r="M7" s="1240"/>
      <c r="N7" s="1240"/>
      <c r="O7" s="1241"/>
      <c r="P7" s="1239" t="s">
        <v>246</v>
      </c>
      <c r="Q7" s="1240"/>
      <c r="R7" s="1240"/>
      <c r="S7" s="1241"/>
      <c r="T7" s="1239" t="s">
        <v>503</v>
      </c>
      <c r="U7" s="1240"/>
      <c r="V7" s="1240"/>
      <c r="W7" s="1241"/>
      <c r="X7" s="1239" t="s">
        <v>520</v>
      </c>
      <c r="Y7" s="1240"/>
      <c r="Z7" s="1240"/>
      <c r="AA7" s="1241"/>
      <c r="AB7" s="1239" t="s">
        <v>521</v>
      </c>
      <c r="AC7" s="1240"/>
      <c r="AD7" s="1240"/>
      <c r="AE7" s="1241"/>
      <c r="AF7" s="1239" t="s">
        <v>528</v>
      </c>
      <c r="AG7" s="1240"/>
      <c r="AH7" s="1240"/>
      <c r="AI7" s="1241"/>
      <c r="AJ7" s="1239" t="s">
        <v>558</v>
      </c>
      <c r="AK7" s="1240"/>
      <c r="AL7" s="1240"/>
      <c r="AM7" s="1241"/>
      <c r="AN7" s="1239" t="s">
        <v>562</v>
      </c>
      <c r="AO7" s="1240"/>
      <c r="AP7" s="1240"/>
      <c r="AQ7" s="1241"/>
      <c r="AR7" s="1239" t="s">
        <v>584</v>
      </c>
      <c r="AS7" s="1240"/>
      <c r="AT7" s="1240"/>
      <c r="AU7" s="1241"/>
      <c r="AV7" s="1239" t="s">
        <v>614</v>
      </c>
      <c r="AW7" s="1240"/>
      <c r="AX7" s="1240"/>
      <c r="AY7" s="1241"/>
    </row>
    <row r="8" spans="1:51" ht="41.25" customHeight="1" thickBot="1">
      <c r="A8" s="1254"/>
      <c r="B8" s="27" t="s">
        <v>30</v>
      </c>
      <c r="C8" s="27" t="s">
        <v>210</v>
      </c>
      <c r="D8" s="27" t="s">
        <v>211</v>
      </c>
      <c r="E8" s="28" t="s">
        <v>1</v>
      </c>
      <c r="F8" s="551" t="s">
        <v>30</v>
      </c>
      <c r="G8" s="27" t="s">
        <v>210</v>
      </c>
      <c r="H8" s="27" t="s">
        <v>211</v>
      </c>
      <c r="I8" s="28" t="s">
        <v>1</v>
      </c>
      <c r="J8" s="398" t="s">
        <v>246</v>
      </c>
      <c r="K8" s="399" t="s">
        <v>247</v>
      </c>
      <c r="L8" s="27" t="s">
        <v>30</v>
      </c>
      <c r="M8" s="27" t="s">
        <v>210</v>
      </c>
      <c r="N8" s="27" t="s">
        <v>211</v>
      </c>
      <c r="O8" s="28" t="s">
        <v>1</v>
      </c>
      <c r="P8" s="27" t="s">
        <v>30</v>
      </c>
      <c r="Q8" s="27" t="s">
        <v>210</v>
      </c>
      <c r="R8" s="27" t="s">
        <v>211</v>
      </c>
      <c r="S8" s="28" t="s">
        <v>1</v>
      </c>
      <c r="T8" s="27" t="s">
        <v>30</v>
      </c>
      <c r="U8" s="27" t="s">
        <v>210</v>
      </c>
      <c r="V8" s="27" t="s">
        <v>211</v>
      </c>
      <c r="W8" s="28" t="s">
        <v>1</v>
      </c>
      <c r="X8" s="27" t="s">
        <v>30</v>
      </c>
      <c r="Y8" s="27" t="s">
        <v>210</v>
      </c>
      <c r="Z8" s="27" t="s">
        <v>211</v>
      </c>
      <c r="AA8" s="28" t="s">
        <v>1</v>
      </c>
      <c r="AB8" s="27" t="s">
        <v>30</v>
      </c>
      <c r="AC8" s="27" t="s">
        <v>210</v>
      </c>
      <c r="AD8" s="27" t="s">
        <v>211</v>
      </c>
      <c r="AE8" s="28" t="s">
        <v>1</v>
      </c>
      <c r="AF8" s="27" t="s">
        <v>30</v>
      </c>
      <c r="AG8" s="27" t="s">
        <v>210</v>
      </c>
      <c r="AH8" s="27" t="s">
        <v>211</v>
      </c>
      <c r="AI8" s="28" t="s">
        <v>1</v>
      </c>
      <c r="AJ8" s="27" t="s">
        <v>30</v>
      </c>
      <c r="AK8" s="27" t="s">
        <v>210</v>
      </c>
      <c r="AL8" s="27" t="s">
        <v>211</v>
      </c>
      <c r="AM8" s="28" t="s">
        <v>1</v>
      </c>
      <c r="AN8" s="27" t="s">
        <v>30</v>
      </c>
      <c r="AO8" s="27" t="s">
        <v>210</v>
      </c>
      <c r="AP8" s="27" t="s">
        <v>211</v>
      </c>
      <c r="AQ8" s="28" t="s">
        <v>1</v>
      </c>
      <c r="AR8" s="27" t="s">
        <v>30</v>
      </c>
      <c r="AS8" s="27" t="s">
        <v>210</v>
      </c>
      <c r="AT8" s="27" t="s">
        <v>211</v>
      </c>
      <c r="AU8" s="28" t="s">
        <v>1</v>
      </c>
      <c r="AV8" s="27" t="s">
        <v>30</v>
      </c>
      <c r="AW8" s="27" t="s">
        <v>210</v>
      </c>
      <c r="AX8" s="27" t="s">
        <v>211</v>
      </c>
      <c r="AY8" s="28" t="s">
        <v>1</v>
      </c>
    </row>
    <row r="9" spans="1:51" ht="30" customHeight="1">
      <c r="A9" s="23" t="s">
        <v>220</v>
      </c>
      <c r="B9" s="143">
        <v>17</v>
      </c>
      <c r="C9" s="143">
        <v>1</v>
      </c>
      <c r="D9" s="144">
        <v>1</v>
      </c>
      <c r="E9" s="305">
        <f>SUM(B9:C9)</f>
        <v>18</v>
      </c>
      <c r="F9" s="552"/>
      <c r="G9" s="143"/>
      <c r="H9" s="144"/>
      <c r="I9" s="304"/>
      <c r="J9" s="396"/>
      <c r="K9" s="397">
        <f>J9/E9</f>
        <v>0</v>
      </c>
      <c r="L9" s="143"/>
      <c r="M9" s="143"/>
      <c r="N9" s="144"/>
      <c r="O9" s="305"/>
      <c r="P9" s="143">
        <v>19</v>
      </c>
      <c r="Q9" s="143">
        <v>1.75</v>
      </c>
      <c r="R9" s="144">
        <v>2</v>
      </c>
      <c r="S9" s="305">
        <f>SUM(P9:Q9)</f>
        <v>20.75</v>
      </c>
      <c r="T9" s="143"/>
      <c r="U9" s="143"/>
      <c r="V9" s="144"/>
      <c r="W9" s="305">
        <f>SUM(T9:U9)</f>
        <v>0</v>
      </c>
      <c r="X9" s="143"/>
      <c r="Y9" s="143"/>
      <c r="Z9" s="144"/>
      <c r="AA9" s="305">
        <f>SUM(X9:Y9)</f>
        <v>0</v>
      </c>
      <c r="AB9" s="143">
        <v>18</v>
      </c>
      <c r="AC9" s="143">
        <v>1</v>
      </c>
      <c r="AD9" s="144">
        <v>2</v>
      </c>
      <c r="AE9" s="305">
        <f>SUM(AB9:AC9)</f>
        <v>19</v>
      </c>
      <c r="AF9" s="143"/>
      <c r="AG9" s="143"/>
      <c r="AH9" s="144"/>
      <c r="AI9" s="305">
        <f>SUM(AF9:AG9)</f>
        <v>0</v>
      </c>
      <c r="AJ9" s="143">
        <v>19</v>
      </c>
      <c r="AK9" s="143">
        <v>1</v>
      </c>
      <c r="AL9" s="144">
        <v>2</v>
      </c>
      <c r="AM9" s="305">
        <f>SUM(AJ9:AK9)</f>
        <v>20</v>
      </c>
      <c r="AN9" s="143">
        <v>19</v>
      </c>
      <c r="AO9" s="143">
        <v>1</v>
      </c>
      <c r="AP9" s="144">
        <v>2</v>
      </c>
      <c r="AQ9" s="305">
        <f>SUM(AN9:AO9)</f>
        <v>20</v>
      </c>
      <c r="AR9" s="143"/>
      <c r="AS9" s="143"/>
      <c r="AT9" s="144"/>
      <c r="AU9" s="1060"/>
      <c r="AV9" s="143"/>
      <c r="AW9" s="143"/>
      <c r="AX9" s="144"/>
      <c r="AY9" s="1060"/>
    </row>
    <row r="10" spans="1:51" ht="30" customHeight="1">
      <c r="A10" s="23" t="s">
        <v>221</v>
      </c>
      <c r="B10" s="143">
        <v>3</v>
      </c>
      <c r="C10" s="143">
        <v>4.5</v>
      </c>
      <c r="D10" s="143">
        <v>0</v>
      </c>
      <c r="E10" s="305">
        <f>SUM(B10:C10)</f>
        <v>7.5</v>
      </c>
      <c r="F10" s="552"/>
      <c r="G10" s="143"/>
      <c r="H10" s="143"/>
      <c r="I10" s="305"/>
      <c r="J10" s="394"/>
      <c r="K10" s="395">
        <f>J10/E10</f>
        <v>0</v>
      </c>
      <c r="L10" s="143"/>
      <c r="M10" s="143"/>
      <c r="N10" s="143"/>
      <c r="O10" s="305"/>
      <c r="P10" s="143">
        <v>3</v>
      </c>
      <c r="Q10" s="143">
        <v>6.5</v>
      </c>
      <c r="R10" s="143">
        <v>0</v>
      </c>
      <c r="S10" s="305">
        <f>SUM(P10:Q10)</f>
        <v>9.5</v>
      </c>
      <c r="T10" s="143"/>
      <c r="U10" s="143"/>
      <c r="V10" s="143"/>
      <c r="W10" s="305">
        <f>SUM(T10:U10)</f>
        <v>0</v>
      </c>
      <c r="X10" s="143"/>
      <c r="Y10" s="143"/>
      <c r="Z10" s="143"/>
      <c r="AA10" s="305">
        <f>SUM(X10:Y10)</f>
        <v>0</v>
      </c>
      <c r="AB10" s="143">
        <v>3</v>
      </c>
      <c r="AC10" s="143">
        <v>4.5</v>
      </c>
      <c r="AD10" s="143">
        <v>0</v>
      </c>
      <c r="AE10" s="305">
        <f>SUM(AB10:AC10)</f>
        <v>7.5</v>
      </c>
      <c r="AF10" s="143"/>
      <c r="AG10" s="143"/>
      <c r="AH10" s="143"/>
      <c r="AI10" s="305">
        <f>SUM(AF10:AG10)</f>
        <v>0</v>
      </c>
      <c r="AJ10" s="143">
        <v>3</v>
      </c>
      <c r="AK10" s="143">
        <v>4.5</v>
      </c>
      <c r="AL10" s="143">
        <v>0</v>
      </c>
      <c r="AM10" s="305">
        <f>SUM(AJ10:AK10)</f>
        <v>7.5</v>
      </c>
      <c r="AN10" s="143">
        <v>3</v>
      </c>
      <c r="AO10" s="143">
        <v>4.5</v>
      </c>
      <c r="AP10" s="143">
        <v>0</v>
      </c>
      <c r="AQ10" s="305">
        <f>SUM(AN10:AO10)</f>
        <v>7.5</v>
      </c>
      <c r="AR10" s="143"/>
      <c r="AS10" s="143"/>
      <c r="AT10" s="143"/>
      <c r="AU10" s="1060"/>
      <c r="AV10" s="143"/>
      <c r="AW10" s="143"/>
      <c r="AX10" s="143"/>
      <c r="AY10" s="1060"/>
    </row>
    <row r="11" spans="1:51" ht="30" customHeight="1" thickBot="1">
      <c r="A11" s="142" t="s">
        <v>222</v>
      </c>
      <c r="B11" s="145">
        <v>14</v>
      </c>
      <c r="C11" s="145">
        <v>8</v>
      </c>
      <c r="D11" s="145">
        <v>3</v>
      </c>
      <c r="E11" s="305">
        <f>SUM(B11:C11)</f>
        <v>22</v>
      </c>
      <c r="F11" s="553"/>
      <c r="G11" s="145"/>
      <c r="H11" s="145"/>
      <c r="I11" s="306"/>
      <c r="J11" s="400"/>
      <c r="K11" s="401">
        <f>J11/E11</f>
        <v>0</v>
      </c>
      <c r="L11" s="145"/>
      <c r="M11" s="145"/>
      <c r="N11" s="145"/>
      <c r="O11" s="305"/>
      <c r="P11" s="145">
        <v>15</v>
      </c>
      <c r="Q11" s="145">
        <v>12</v>
      </c>
      <c r="R11" s="145">
        <v>3</v>
      </c>
      <c r="S11" s="305">
        <f>SUM(P11:Q11)</f>
        <v>27</v>
      </c>
      <c r="T11" s="145"/>
      <c r="U11" s="145"/>
      <c r="V11" s="145"/>
      <c r="W11" s="305">
        <f>SUM(T11:U11)</f>
        <v>0</v>
      </c>
      <c r="X11" s="145"/>
      <c r="Y11" s="145"/>
      <c r="Z11" s="145"/>
      <c r="AA11" s="305">
        <f>SUM(X11:Y11)</f>
        <v>0</v>
      </c>
      <c r="AB11" s="145">
        <v>15</v>
      </c>
      <c r="AC11" s="145">
        <v>10</v>
      </c>
      <c r="AD11" s="145">
        <v>3</v>
      </c>
      <c r="AE11" s="305">
        <f>SUM(AB11:AC11)</f>
        <v>25</v>
      </c>
      <c r="AF11" s="145"/>
      <c r="AG11" s="145"/>
      <c r="AH11" s="145"/>
      <c r="AI11" s="305">
        <f>SUM(AF11:AG11)</f>
        <v>0</v>
      </c>
      <c r="AJ11" s="145">
        <v>14</v>
      </c>
      <c r="AK11" s="145">
        <v>8</v>
      </c>
      <c r="AL11" s="145">
        <v>3</v>
      </c>
      <c r="AM11" s="305">
        <f>SUM(AJ11:AK11)</f>
        <v>22</v>
      </c>
      <c r="AN11" s="145">
        <v>14</v>
      </c>
      <c r="AO11" s="145">
        <v>9</v>
      </c>
      <c r="AP11" s="145">
        <v>3</v>
      </c>
      <c r="AQ11" s="305">
        <f>SUM(AN11:AO11)</f>
        <v>23</v>
      </c>
      <c r="AR11" s="145"/>
      <c r="AS11" s="145"/>
      <c r="AT11" s="145"/>
      <c r="AU11" s="1060"/>
      <c r="AV11" s="145"/>
      <c r="AW11" s="145"/>
      <c r="AX11" s="145"/>
      <c r="AY11" s="1060"/>
    </row>
    <row r="12" spans="1:51" ht="54.75" customHeight="1" thickBot="1">
      <c r="A12" s="141" t="s">
        <v>26</v>
      </c>
      <c r="B12" s="262">
        <f aca="true" t="shared" si="0" ref="B12:J12">SUM(B9:B11)</f>
        <v>34</v>
      </c>
      <c r="C12" s="262">
        <f t="shared" si="0"/>
        <v>13.5</v>
      </c>
      <c r="D12" s="262">
        <f t="shared" si="0"/>
        <v>4</v>
      </c>
      <c r="E12" s="307">
        <f t="shared" si="0"/>
        <v>47.5</v>
      </c>
      <c r="F12" s="554">
        <f t="shared" si="0"/>
        <v>0</v>
      </c>
      <c r="G12" s="262">
        <f t="shared" si="0"/>
        <v>0</v>
      </c>
      <c r="H12" s="262">
        <f t="shared" si="0"/>
        <v>0</v>
      </c>
      <c r="I12" s="307">
        <f t="shared" si="0"/>
        <v>0</v>
      </c>
      <c r="J12" s="402">
        <f t="shared" si="0"/>
        <v>0</v>
      </c>
      <c r="K12" s="403">
        <f>J12/E12</f>
        <v>0</v>
      </c>
      <c r="L12" s="262">
        <f aca="true" t="shared" si="1" ref="L12:AA12">SUM(L9:L11)</f>
        <v>0</v>
      </c>
      <c r="M12" s="262">
        <f t="shared" si="1"/>
        <v>0</v>
      </c>
      <c r="N12" s="262">
        <f t="shared" si="1"/>
        <v>0</v>
      </c>
      <c r="O12" s="307">
        <f t="shared" si="1"/>
        <v>0</v>
      </c>
      <c r="P12" s="262">
        <f t="shared" si="1"/>
        <v>37</v>
      </c>
      <c r="Q12" s="262">
        <f t="shared" si="1"/>
        <v>20.25</v>
      </c>
      <c r="R12" s="262">
        <f t="shared" si="1"/>
        <v>5</v>
      </c>
      <c r="S12" s="307">
        <f t="shared" si="1"/>
        <v>57.25</v>
      </c>
      <c r="T12" s="262">
        <f t="shared" si="1"/>
        <v>0</v>
      </c>
      <c r="U12" s="262">
        <f t="shared" si="1"/>
        <v>0</v>
      </c>
      <c r="V12" s="262">
        <f t="shared" si="1"/>
        <v>0</v>
      </c>
      <c r="W12" s="307">
        <f t="shared" si="1"/>
        <v>0</v>
      </c>
      <c r="X12" s="262">
        <f t="shared" si="1"/>
        <v>0</v>
      </c>
      <c r="Y12" s="262">
        <f t="shared" si="1"/>
        <v>0</v>
      </c>
      <c r="Z12" s="262">
        <f t="shared" si="1"/>
        <v>0</v>
      </c>
      <c r="AA12" s="307">
        <f t="shared" si="1"/>
        <v>0</v>
      </c>
      <c r="AB12" s="262">
        <f aca="true" t="shared" si="2" ref="AB12:AM12">SUM(AB9:AB11)</f>
        <v>36</v>
      </c>
      <c r="AC12" s="262">
        <f t="shared" si="2"/>
        <v>15.5</v>
      </c>
      <c r="AD12" s="262">
        <f t="shared" si="2"/>
        <v>5</v>
      </c>
      <c r="AE12" s="307">
        <f t="shared" si="2"/>
        <v>51.5</v>
      </c>
      <c r="AF12" s="262">
        <f t="shared" si="2"/>
        <v>0</v>
      </c>
      <c r="AG12" s="262">
        <f t="shared" si="2"/>
        <v>0</v>
      </c>
      <c r="AH12" s="262">
        <f t="shared" si="2"/>
        <v>0</v>
      </c>
      <c r="AI12" s="307">
        <f t="shared" si="2"/>
        <v>0</v>
      </c>
      <c r="AJ12" s="262">
        <f t="shared" si="2"/>
        <v>36</v>
      </c>
      <c r="AK12" s="262">
        <f t="shared" si="2"/>
        <v>13.5</v>
      </c>
      <c r="AL12" s="262">
        <f t="shared" si="2"/>
        <v>5</v>
      </c>
      <c r="AM12" s="307">
        <f t="shared" si="2"/>
        <v>49.5</v>
      </c>
      <c r="AN12" s="262">
        <f aca="true" t="shared" si="3" ref="AN12:AU12">SUM(AN9:AN11)</f>
        <v>36</v>
      </c>
      <c r="AO12" s="262">
        <f t="shared" si="3"/>
        <v>14.5</v>
      </c>
      <c r="AP12" s="262">
        <f t="shared" si="3"/>
        <v>5</v>
      </c>
      <c r="AQ12" s="307">
        <f t="shared" si="3"/>
        <v>50.5</v>
      </c>
      <c r="AR12" s="262">
        <f t="shared" si="3"/>
        <v>0</v>
      </c>
      <c r="AS12" s="262">
        <f t="shared" si="3"/>
        <v>0</v>
      </c>
      <c r="AT12" s="262">
        <f t="shared" si="3"/>
        <v>0</v>
      </c>
      <c r="AU12" s="1061">
        <f t="shared" si="3"/>
        <v>0</v>
      </c>
      <c r="AV12" s="262">
        <f>SUM(AV9:AV11)</f>
        <v>0</v>
      </c>
      <c r="AW12" s="262">
        <f>SUM(AW9:AW11)</f>
        <v>0</v>
      </c>
      <c r="AX12" s="262">
        <f>SUM(AX9:AX11)</f>
        <v>0</v>
      </c>
      <c r="AY12" s="1061">
        <f>SUM(AY9:AY11)</f>
        <v>0</v>
      </c>
    </row>
    <row r="13" ht="13.5" thickBot="1">
      <c r="K13" s="393"/>
    </row>
    <row r="14" spans="1:51" ht="30.75" customHeight="1" thickBot="1">
      <c r="A14" s="1249" t="s">
        <v>53</v>
      </c>
      <c r="B14" s="1250"/>
      <c r="C14" s="1250"/>
      <c r="D14" s="1251"/>
      <c r="E14" s="308">
        <v>11</v>
      </c>
      <c r="F14" s="308">
        <v>27</v>
      </c>
      <c r="G14" s="308">
        <v>27</v>
      </c>
      <c r="H14" s="308">
        <v>27</v>
      </c>
      <c r="I14" s="308">
        <v>27</v>
      </c>
      <c r="J14" s="308">
        <v>27</v>
      </c>
      <c r="K14" s="308">
        <v>27</v>
      </c>
      <c r="L14" s="1242"/>
      <c r="M14" s="1243"/>
      <c r="N14" s="1244"/>
      <c r="O14" s="308"/>
      <c r="P14" s="1242"/>
      <c r="Q14" s="1243"/>
      <c r="R14" s="1244"/>
      <c r="S14" s="308">
        <v>15</v>
      </c>
      <c r="T14" s="1242"/>
      <c r="U14" s="1243"/>
      <c r="V14" s="1244"/>
      <c r="W14" s="308"/>
      <c r="X14" s="1242"/>
      <c r="Y14" s="1243"/>
      <c r="Z14" s="1244"/>
      <c r="AA14" s="308"/>
      <c r="AB14" s="1242"/>
      <c r="AC14" s="1243"/>
      <c r="AD14" s="1244"/>
      <c r="AE14" s="308">
        <v>11</v>
      </c>
      <c r="AF14" s="1242"/>
      <c r="AG14" s="1243"/>
      <c r="AH14" s="1244"/>
      <c r="AI14" s="308"/>
      <c r="AJ14" s="1242"/>
      <c r="AK14" s="1243"/>
      <c r="AL14" s="1244"/>
      <c r="AM14" s="308">
        <v>17</v>
      </c>
      <c r="AN14" s="1242"/>
      <c r="AO14" s="1243"/>
      <c r="AP14" s="1244"/>
      <c r="AQ14" s="308">
        <v>17</v>
      </c>
      <c r="AR14" s="1242"/>
      <c r="AS14" s="1243"/>
      <c r="AT14" s="1244"/>
      <c r="AU14" s="308"/>
      <c r="AV14" s="1242"/>
      <c r="AW14" s="1243"/>
      <c r="AX14" s="1244"/>
      <c r="AY14" s="308"/>
    </row>
    <row r="16" ht="12.75">
      <c r="A16" s="42" t="s">
        <v>109</v>
      </c>
    </row>
    <row r="18" spans="5:9" ht="12.75">
      <c r="E18" s="303"/>
      <c r="F18" s="303"/>
      <c r="G18" s="303"/>
      <c r="H18" s="303"/>
      <c r="I18" s="303"/>
    </row>
  </sheetData>
  <sheetProtection/>
  <mergeCells count="29">
    <mergeCell ref="AJ7:AM7"/>
    <mergeCell ref="AJ14:AL14"/>
    <mergeCell ref="AF7:AI7"/>
    <mergeCell ref="AF14:AH14"/>
    <mergeCell ref="T7:W7"/>
    <mergeCell ref="T14:V14"/>
    <mergeCell ref="AB7:AE7"/>
    <mergeCell ref="J6:K6"/>
    <mergeCell ref="L7:O7"/>
    <mergeCell ref="A7:A8"/>
    <mergeCell ref="J7:K7"/>
    <mergeCell ref="AB14:AD14"/>
    <mergeCell ref="X7:AA7"/>
    <mergeCell ref="X14:Z14"/>
    <mergeCell ref="L14:N14"/>
    <mergeCell ref="P14:R14"/>
    <mergeCell ref="P7:S7"/>
    <mergeCell ref="D2:E2"/>
    <mergeCell ref="B7:E7"/>
    <mergeCell ref="A4:E4"/>
    <mergeCell ref="B6:I6"/>
    <mergeCell ref="F7:I7"/>
    <mergeCell ref="A14:D14"/>
    <mergeCell ref="AV7:AY7"/>
    <mergeCell ref="AV14:AX14"/>
    <mergeCell ref="AR7:AU7"/>
    <mergeCell ref="AR14:AT14"/>
    <mergeCell ref="AN7:AQ7"/>
    <mergeCell ref="AN14:AP1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="70" zoomScaleNormal="70" workbookViewId="0" topLeftCell="A1">
      <selection activeCell="AB16" sqref="AB16"/>
    </sheetView>
  </sheetViews>
  <sheetFormatPr defaultColWidth="9.140625" defaultRowHeight="12.75"/>
  <cols>
    <col min="1" max="1" width="9.140625" style="32" customWidth="1"/>
    <col min="2" max="2" width="54.28125" style="32" customWidth="1"/>
    <col min="3" max="3" width="5.57421875" style="75" customWidth="1"/>
    <col min="4" max="4" width="17.421875" style="77" customWidth="1"/>
    <col min="5" max="10" width="14.140625" style="77" hidden="1" customWidth="1"/>
    <col min="11" max="11" width="20.28125" style="32" customWidth="1"/>
    <col min="12" max="17" width="15.28125" style="32" hidden="1" customWidth="1"/>
    <col min="18" max="18" width="18.28125" style="32" customWidth="1"/>
    <col min="19" max="19" width="13.28125" style="32" hidden="1" customWidth="1"/>
    <col min="20" max="20" width="14.7109375" style="32" hidden="1" customWidth="1"/>
    <col min="21" max="21" width="12.140625" style="32" hidden="1" customWidth="1"/>
    <col min="22" max="22" width="14.8515625" style="32" hidden="1" customWidth="1"/>
    <col min="23" max="23" width="12.8515625" style="32" hidden="1" customWidth="1"/>
    <col min="24" max="24" width="4.421875" style="32" hidden="1" customWidth="1"/>
    <col min="25" max="25" width="9.140625" style="32" customWidth="1"/>
    <col min="26" max="16384" width="9.140625" style="32" customWidth="1"/>
  </cols>
  <sheetData>
    <row r="1" spans="1:19" ht="15.75">
      <c r="A1" s="1265" t="s">
        <v>62</v>
      </c>
      <c r="B1" s="1265"/>
      <c r="C1" s="1265"/>
      <c r="D1" s="1265"/>
      <c r="E1" s="1265"/>
      <c r="F1" s="1265"/>
      <c r="G1" s="1265"/>
      <c r="H1" s="1265"/>
      <c r="I1" s="1265"/>
      <c r="J1" s="1265"/>
      <c r="K1" s="1265"/>
      <c r="L1" s="1265"/>
      <c r="M1" s="1265"/>
      <c r="N1" s="1265"/>
      <c r="O1" s="1265"/>
      <c r="P1" s="1265"/>
      <c r="Q1" s="1265"/>
      <c r="R1" s="1265"/>
      <c r="S1" s="61"/>
    </row>
    <row r="2" spans="1:19" ht="16.5" thickBot="1">
      <c r="A2" s="71"/>
      <c r="B2" s="61"/>
      <c r="C2" s="61"/>
      <c r="D2" s="72"/>
      <c r="E2" s="72"/>
      <c r="F2" s="72"/>
      <c r="G2" s="72"/>
      <c r="H2" s="72"/>
      <c r="I2" s="72"/>
      <c r="J2" s="72"/>
      <c r="K2" s="61"/>
      <c r="L2" s="61"/>
      <c r="M2" s="61"/>
      <c r="N2" s="61"/>
      <c r="O2" s="61"/>
      <c r="P2" s="61"/>
      <c r="Q2" s="61"/>
      <c r="R2" s="61" t="s">
        <v>536</v>
      </c>
      <c r="S2" s="61"/>
    </row>
    <row r="3" spans="1:24" s="73" customFormat="1" ht="31.5" customHeight="1" thickBot="1">
      <c r="A3" s="25" t="s">
        <v>6</v>
      </c>
      <c r="B3" s="26" t="s">
        <v>36</v>
      </c>
      <c r="C3" s="467" t="s">
        <v>282</v>
      </c>
      <c r="D3" s="1257" t="s">
        <v>5</v>
      </c>
      <c r="E3" s="1258"/>
      <c r="F3" s="1258"/>
      <c r="G3" s="1258"/>
      <c r="H3" s="1258"/>
      <c r="I3" s="1258"/>
      <c r="J3" s="1259"/>
      <c r="K3" s="1260" t="s">
        <v>283</v>
      </c>
      <c r="L3" s="1261"/>
      <c r="M3" s="1261"/>
      <c r="N3" s="1261"/>
      <c r="O3" s="1261"/>
      <c r="P3" s="1261"/>
      <c r="Q3" s="1262"/>
      <c r="R3" s="1260" t="s">
        <v>27</v>
      </c>
      <c r="S3" s="1261"/>
      <c r="T3" s="1261"/>
      <c r="U3" s="1261"/>
      <c r="V3" s="1261"/>
      <c r="W3" s="1261"/>
      <c r="X3" s="1262"/>
    </row>
    <row r="4" spans="1:24" s="73" customFormat="1" ht="31.5" customHeight="1" hidden="1">
      <c r="A4" s="323"/>
      <c r="B4" s="324"/>
      <c r="C4" s="555"/>
      <c r="D4" s="808" t="s">
        <v>68</v>
      </c>
      <c r="E4" s="809" t="s">
        <v>237</v>
      </c>
      <c r="F4" s="809" t="s">
        <v>240</v>
      </c>
      <c r="G4" s="810" t="s">
        <v>243</v>
      </c>
      <c r="H4" s="810" t="s">
        <v>259</v>
      </c>
      <c r="I4" s="810" t="s">
        <v>265</v>
      </c>
      <c r="J4" s="811" t="s">
        <v>247</v>
      </c>
      <c r="K4" s="808" t="s">
        <v>68</v>
      </c>
      <c r="L4" s="809" t="s">
        <v>237</v>
      </c>
      <c r="M4" s="809" t="s">
        <v>240</v>
      </c>
      <c r="N4" s="810" t="s">
        <v>243</v>
      </c>
      <c r="O4" s="810" t="s">
        <v>259</v>
      </c>
      <c r="P4" s="810" t="s">
        <v>265</v>
      </c>
      <c r="Q4" s="811" t="s">
        <v>247</v>
      </c>
      <c r="R4" s="808" t="s">
        <v>68</v>
      </c>
      <c r="S4" s="809" t="s">
        <v>237</v>
      </c>
      <c r="T4" s="809" t="s">
        <v>240</v>
      </c>
      <c r="U4" s="810" t="s">
        <v>243</v>
      </c>
      <c r="V4" s="810" t="s">
        <v>259</v>
      </c>
      <c r="W4" s="810" t="s">
        <v>265</v>
      </c>
      <c r="X4" s="811" t="s">
        <v>247</v>
      </c>
    </row>
    <row r="5" spans="1:24" ht="29.25" customHeight="1">
      <c r="A5" s="60">
        <v>1</v>
      </c>
      <c r="B5" s="85" t="s">
        <v>621</v>
      </c>
      <c r="C5" s="556" t="s">
        <v>214</v>
      </c>
      <c r="D5" s="563">
        <v>280000</v>
      </c>
      <c r="E5" s="1083"/>
      <c r="F5" s="1083"/>
      <c r="G5" s="1083"/>
      <c r="H5" s="1083"/>
      <c r="I5" s="1083"/>
      <c r="J5" s="568"/>
      <c r="K5" s="563"/>
      <c r="L5" s="1083">
        <v>0</v>
      </c>
      <c r="M5" s="1083"/>
      <c r="N5" s="1083"/>
      <c r="O5" s="1083"/>
      <c r="P5" s="1083"/>
      <c r="Q5" s="568"/>
      <c r="R5" s="563">
        <v>280000</v>
      </c>
      <c r="S5" s="1083"/>
      <c r="T5" s="1083"/>
      <c r="U5" s="1083"/>
      <c r="V5" s="1083"/>
      <c r="W5" s="1083"/>
      <c r="X5" s="568" t="e">
        <f>V5/U5</f>
        <v>#DIV/0!</v>
      </c>
    </row>
    <row r="6" spans="1:24" ht="29.25" customHeight="1">
      <c r="A6" s="60">
        <v>2</v>
      </c>
      <c r="B6" s="85" t="s">
        <v>622</v>
      </c>
      <c r="C6" s="556" t="s">
        <v>214</v>
      </c>
      <c r="D6" s="564">
        <v>600000</v>
      </c>
      <c r="E6" s="1082"/>
      <c r="F6" s="1082"/>
      <c r="G6" s="1082"/>
      <c r="H6" s="1082"/>
      <c r="I6" s="1082"/>
      <c r="J6" s="568"/>
      <c r="K6" s="569"/>
      <c r="L6" s="1080"/>
      <c r="M6" s="1080"/>
      <c r="N6" s="1080"/>
      <c r="O6" s="1080"/>
      <c r="P6" s="1080"/>
      <c r="Q6" s="568"/>
      <c r="R6" s="564">
        <v>600000</v>
      </c>
      <c r="S6" s="1080"/>
      <c r="T6" s="1080"/>
      <c r="U6" s="1080"/>
      <c r="V6" s="1080"/>
      <c r="W6" s="1080"/>
      <c r="X6" s="568" t="e">
        <f>V6/U6</f>
        <v>#DIV/0!</v>
      </c>
    </row>
    <row r="7" spans="1:24" ht="29.25" customHeight="1">
      <c r="A7" s="60">
        <v>3</v>
      </c>
      <c r="B7" s="1085" t="s">
        <v>623</v>
      </c>
      <c r="C7" s="557" t="s">
        <v>214</v>
      </c>
      <c r="D7" s="565">
        <v>10000000</v>
      </c>
      <c r="E7" s="1084"/>
      <c r="F7" s="1084"/>
      <c r="G7" s="1084"/>
      <c r="H7" s="1084"/>
      <c r="I7" s="1084"/>
      <c r="J7" s="568"/>
      <c r="K7" s="570"/>
      <c r="L7" s="814"/>
      <c r="M7" s="814"/>
      <c r="N7" s="814"/>
      <c r="O7" s="814"/>
      <c r="P7" s="814"/>
      <c r="Q7" s="568"/>
      <c r="R7" s="565">
        <v>10000000</v>
      </c>
      <c r="S7" s="814"/>
      <c r="T7" s="814"/>
      <c r="U7" s="814"/>
      <c r="V7" s="814"/>
      <c r="W7" s="814"/>
      <c r="X7" s="568" t="e">
        <f>V7/U7</f>
        <v>#DIV/0!</v>
      </c>
    </row>
    <row r="8" spans="1:24" ht="29.25" customHeight="1" thickBot="1">
      <c r="A8" s="60">
        <v>4</v>
      </c>
      <c r="B8" s="85" t="s">
        <v>624</v>
      </c>
      <c r="C8" s="557" t="s">
        <v>214</v>
      </c>
      <c r="D8" s="566">
        <v>396042</v>
      </c>
      <c r="E8" s="74"/>
      <c r="F8" s="74"/>
      <c r="G8" s="74"/>
      <c r="H8" s="74"/>
      <c r="I8" s="74"/>
      <c r="J8" s="568"/>
      <c r="K8" s="570"/>
      <c r="L8" s="814"/>
      <c r="M8" s="814"/>
      <c r="N8" s="814"/>
      <c r="O8" s="814"/>
      <c r="P8" s="814"/>
      <c r="Q8" s="568"/>
      <c r="R8" s="566">
        <v>396042</v>
      </c>
      <c r="S8" s="814"/>
      <c r="T8" s="814"/>
      <c r="U8" s="814"/>
      <c r="V8" s="814"/>
      <c r="W8" s="74"/>
      <c r="X8" s="568" t="e">
        <f>V8/U8</f>
        <v>#DIV/0!</v>
      </c>
    </row>
    <row r="9" spans="1:24" ht="29.25" customHeight="1" hidden="1">
      <c r="A9" s="60">
        <v>5</v>
      </c>
      <c r="B9" s="1014" t="s">
        <v>565</v>
      </c>
      <c r="C9" s="557" t="s">
        <v>214</v>
      </c>
      <c r="D9" s="566"/>
      <c r="E9" s="74"/>
      <c r="F9" s="74"/>
      <c r="G9" s="74"/>
      <c r="H9" s="74"/>
      <c r="I9" s="74"/>
      <c r="J9" s="568"/>
      <c r="K9" s="570"/>
      <c r="L9" s="814"/>
      <c r="M9" s="814"/>
      <c r="N9" s="814"/>
      <c r="O9" s="814"/>
      <c r="P9" s="814"/>
      <c r="Q9" s="568"/>
      <c r="R9" s="570"/>
      <c r="S9" s="814"/>
      <c r="T9" s="814"/>
      <c r="U9" s="814"/>
      <c r="V9" s="814"/>
      <c r="W9" s="74"/>
      <c r="X9" s="568" t="e">
        <f>V9/U9</f>
        <v>#DIV/0!</v>
      </c>
    </row>
    <row r="10" spans="1:24" ht="29.25" customHeight="1" hidden="1">
      <c r="A10" s="60">
        <v>6</v>
      </c>
      <c r="B10" s="1014" t="s">
        <v>566</v>
      </c>
      <c r="C10" s="557" t="s">
        <v>214</v>
      </c>
      <c r="D10" s="566"/>
      <c r="E10" s="74"/>
      <c r="F10" s="74"/>
      <c r="G10" s="74"/>
      <c r="H10" s="74"/>
      <c r="I10" s="74"/>
      <c r="J10" s="568"/>
      <c r="K10" s="570"/>
      <c r="L10" s="814"/>
      <c r="M10" s="814"/>
      <c r="N10" s="814"/>
      <c r="O10" s="814"/>
      <c r="P10" s="814"/>
      <c r="Q10" s="568"/>
      <c r="R10" s="570"/>
      <c r="S10" s="814"/>
      <c r="T10" s="814"/>
      <c r="U10" s="814"/>
      <c r="V10" s="814"/>
      <c r="W10" s="814"/>
      <c r="X10" s="568"/>
    </row>
    <row r="11" spans="1:24" ht="29.25" customHeight="1" hidden="1">
      <c r="A11" s="60">
        <v>7</v>
      </c>
      <c r="B11" s="85" t="s">
        <v>567</v>
      </c>
      <c r="C11" s="557" t="s">
        <v>214</v>
      </c>
      <c r="D11" s="566"/>
      <c r="E11" s="74"/>
      <c r="F11" s="74"/>
      <c r="G11" s="74"/>
      <c r="H11" s="74"/>
      <c r="I11" s="74"/>
      <c r="J11" s="568"/>
      <c r="K11" s="570"/>
      <c r="L11" s="814"/>
      <c r="M11" s="814"/>
      <c r="N11" s="814"/>
      <c r="O11" s="814"/>
      <c r="P11" s="814"/>
      <c r="Q11" s="568"/>
      <c r="R11" s="570"/>
      <c r="S11" s="814"/>
      <c r="T11" s="814"/>
      <c r="U11" s="814"/>
      <c r="V11" s="814"/>
      <c r="W11" s="814"/>
      <c r="X11" s="568"/>
    </row>
    <row r="12" spans="1:24" ht="29.25" customHeight="1" hidden="1">
      <c r="A12" s="60">
        <v>8</v>
      </c>
      <c r="B12" s="88" t="s">
        <v>585</v>
      </c>
      <c r="C12" s="557" t="s">
        <v>214</v>
      </c>
      <c r="D12" s="566"/>
      <c r="E12" s="74"/>
      <c r="F12" s="74"/>
      <c r="G12" s="74"/>
      <c r="H12" s="74"/>
      <c r="I12" s="74"/>
      <c r="J12" s="568"/>
      <c r="K12" s="570"/>
      <c r="L12" s="814"/>
      <c r="M12" s="814"/>
      <c r="N12" s="814"/>
      <c r="O12" s="814"/>
      <c r="P12" s="814"/>
      <c r="Q12" s="568"/>
      <c r="R12" s="570"/>
      <c r="S12" s="814"/>
      <c r="T12" s="814"/>
      <c r="U12" s="74"/>
      <c r="V12" s="74"/>
      <c r="W12" s="814"/>
      <c r="X12" s="568"/>
    </row>
    <row r="13" spans="1:24" ht="29.25" customHeight="1" hidden="1">
      <c r="A13" s="60">
        <v>9</v>
      </c>
      <c r="B13" s="85" t="s">
        <v>586</v>
      </c>
      <c r="C13" s="557" t="s">
        <v>214</v>
      </c>
      <c r="D13" s="566"/>
      <c r="E13" s="74"/>
      <c r="F13" s="74"/>
      <c r="G13" s="74"/>
      <c r="H13" s="74"/>
      <c r="I13" s="74"/>
      <c r="J13" s="568" t="e">
        <f>G13/E13</f>
        <v>#DIV/0!</v>
      </c>
      <c r="K13" s="570"/>
      <c r="L13" s="814"/>
      <c r="M13" s="814"/>
      <c r="N13" s="814"/>
      <c r="O13" s="814"/>
      <c r="P13" s="814"/>
      <c r="Q13" s="568" t="e">
        <f>N13/L13</f>
        <v>#DIV/0!</v>
      </c>
      <c r="R13" s="570"/>
      <c r="S13" s="814"/>
      <c r="T13" s="814"/>
      <c r="U13" s="74"/>
      <c r="V13" s="74"/>
      <c r="W13" s="814"/>
      <c r="X13" s="568" t="e">
        <f>U13/S13</f>
        <v>#DIV/0!</v>
      </c>
    </row>
    <row r="14" spans="1:24" ht="29.25" customHeight="1" hidden="1">
      <c r="A14" s="60">
        <v>10</v>
      </c>
      <c r="B14" s="87" t="s">
        <v>596</v>
      </c>
      <c r="C14" s="557" t="s">
        <v>214</v>
      </c>
      <c r="D14" s="566"/>
      <c r="E14" s="74"/>
      <c r="F14" s="74"/>
      <c r="G14" s="74"/>
      <c r="H14" s="74"/>
      <c r="I14" s="74"/>
      <c r="J14" s="74"/>
      <c r="K14" s="570"/>
      <c r="L14" s="814"/>
      <c r="M14" s="814"/>
      <c r="N14" s="814"/>
      <c r="O14" s="814"/>
      <c r="P14" s="814"/>
      <c r="Q14" s="568" t="e">
        <f>N14/L14</f>
        <v>#DIV/0!</v>
      </c>
      <c r="R14" s="570"/>
      <c r="S14" s="814"/>
      <c r="T14" s="814"/>
      <c r="U14" s="814"/>
      <c r="V14" s="74"/>
      <c r="W14" s="814"/>
      <c r="X14" s="568" t="e">
        <f>U14/S14</f>
        <v>#DIV/0!</v>
      </c>
    </row>
    <row r="15" spans="1:24" ht="29.25" customHeight="1" hidden="1" thickBot="1">
      <c r="A15" s="60">
        <v>11</v>
      </c>
      <c r="B15" s="87" t="s">
        <v>602</v>
      </c>
      <c r="C15" s="557"/>
      <c r="D15" s="566"/>
      <c r="E15" s="74"/>
      <c r="F15" s="74"/>
      <c r="G15" s="74"/>
      <c r="H15" s="74"/>
      <c r="I15" s="74"/>
      <c r="J15" s="568" t="e">
        <f>G15/E15</f>
        <v>#DIV/0!</v>
      </c>
      <c r="K15" s="570"/>
      <c r="L15" s="814"/>
      <c r="M15" s="814"/>
      <c r="N15" s="814"/>
      <c r="O15" s="814"/>
      <c r="P15" s="814"/>
      <c r="Q15" s="568" t="e">
        <f>N15/L15</f>
        <v>#DIV/0!</v>
      </c>
      <c r="R15" s="570"/>
      <c r="S15" s="814"/>
      <c r="T15" s="814"/>
      <c r="U15" s="814"/>
      <c r="V15" s="814"/>
      <c r="W15" s="814"/>
      <c r="X15" s="568" t="e">
        <f>U15/S15</f>
        <v>#DIV/0!</v>
      </c>
    </row>
    <row r="16" spans="1:24" ht="31.5" customHeight="1" thickBot="1">
      <c r="A16" s="1263" t="s">
        <v>1</v>
      </c>
      <c r="B16" s="1266"/>
      <c r="C16" s="558"/>
      <c r="D16" s="567">
        <f>SUM(D5:D11)</f>
        <v>11276042</v>
      </c>
      <c r="E16" s="812">
        <f>SUM(E5:E11)</f>
        <v>0</v>
      </c>
      <c r="F16" s="812">
        <f>SUM(F5:F11)</f>
        <v>0</v>
      </c>
      <c r="G16" s="812">
        <f>SUM(G5:G15)</f>
        <v>0</v>
      </c>
      <c r="H16" s="812">
        <f>SUM(H5:H15)</f>
        <v>0</v>
      </c>
      <c r="I16" s="812">
        <f>SUM(I5:I15)</f>
        <v>0</v>
      </c>
      <c r="J16" s="813" t="e">
        <f>H16/G16</f>
        <v>#DIV/0!</v>
      </c>
      <c r="K16" s="567">
        <f aca="true" t="shared" si="0" ref="K16:P16">SUM(K5:K15)</f>
        <v>0</v>
      </c>
      <c r="L16" s="812">
        <f t="shared" si="0"/>
        <v>0</v>
      </c>
      <c r="M16" s="812">
        <f t="shared" si="0"/>
        <v>0</v>
      </c>
      <c r="N16" s="812">
        <f t="shared" si="0"/>
        <v>0</v>
      </c>
      <c r="O16" s="812">
        <f t="shared" si="0"/>
        <v>0</v>
      </c>
      <c r="P16" s="812">
        <f t="shared" si="0"/>
        <v>0</v>
      </c>
      <c r="Q16" s="813" t="e">
        <f>O16/N16</f>
        <v>#DIV/0!</v>
      </c>
      <c r="R16" s="567">
        <f aca="true" t="shared" si="1" ref="R16:W16">SUM(R5:R15)</f>
        <v>11276042</v>
      </c>
      <c r="S16" s="812">
        <f t="shared" si="1"/>
        <v>0</v>
      </c>
      <c r="T16" s="812">
        <f t="shared" si="1"/>
        <v>0</v>
      </c>
      <c r="U16" s="812">
        <f t="shared" si="1"/>
        <v>0</v>
      </c>
      <c r="V16" s="812">
        <f>SUM(V5:V15)</f>
        <v>0</v>
      </c>
      <c r="W16" s="812">
        <f t="shared" si="1"/>
        <v>0</v>
      </c>
      <c r="X16" s="813" t="e">
        <f>V16/U16</f>
        <v>#DIV/0!</v>
      </c>
    </row>
    <row r="17" spans="1:23" ht="15.75">
      <c r="A17" s="61"/>
      <c r="B17" s="61"/>
      <c r="C17" s="62"/>
      <c r="D17" s="1144" t="str">
        <f>IF(D16='4.sz.m.ÖNK kiadás'!E18," ","HIBA - nem egyenlő főlappal")</f>
        <v> 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T17" s="77"/>
      <c r="W17" s="77"/>
    </row>
    <row r="18" spans="1:23" ht="15.75">
      <c r="A18" s="61"/>
      <c r="B18" s="61"/>
      <c r="C18" s="62"/>
      <c r="D18" s="1146" t="str">
        <f>IF(K16+R16=D16," ","HIBA-NEM EGYENLŐ")</f>
        <v> 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T18" s="77"/>
      <c r="W18" s="77"/>
    </row>
    <row r="19" spans="1:18" ht="14.25">
      <c r="A19" s="1265" t="s">
        <v>63</v>
      </c>
      <c r="B19" s="1265"/>
      <c r="C19" s="1265"/>
      <c r="D19" s="1265"/>
      <c r="E19" s="1265"/>
      <c r="F19" s="1265"/>
      <c r="G19" s="1265"/>
      <c r="H19" s="1265"/>
      <c r="I19" s="1265"/>
      <c r="J19" s="1265"/>
      <c r="K19" s="1265"/>
      <c r="L19" s="1265"/>
      <c r="M19" s="1265"/>
      <c r="N19" s="1265"/>
      <c r="O19" s="1265"/>
      <c r="P19" s="1265"/>
      <c r="Q19" s="1265"/>
      <c r="R19" s="1265"/>
    </row>
    <row r="20" spans="1:18" ht="13.5" thickBot="1">
      <c r="A20" s="75"/>
      <c r="B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</row>
    <row r="21" spans="1:24" ht="29.25" customHeight="1" thickBot="1">
      <c r="A21" s="25" t="s">
        <v>6</v>
      </c>
      <c r="B21" s="26" t="s">
        <v>32</v>
      </c>
      <c r="C21" s="467" t="s">
        <v>282</v>
      </c>
      <c r="D21" s="1257" t="s">
        <v>5</v>
      </c>
      <c r="E21" s="1258"/>
      <c r="F21" s="1258"/>
      <c r="G21" s="1258"/>
      <c r="H21" s="1258"/>
      <c r="I21" s="1258"/>
      <c r="J21" s="1259"/>
      <c r="K21" s="1260" t="s">
        <v>283</v>
      </c>
      <c r="L21" s="1261"/>
      <c r="M21" s="1261"/>
      <c r="N21" s="1261"/>
      <c r="O21" s="1261"/>
      <c r="P21" s="1261"/>
      <c r="Q21" s="1262"/>
      <c r="R21" s="1260" t="s">
        <v>27</v>
      </c>
      <c r="S21" s="1261"/>
      <c r="T21" s="1261"/>
      <c r="U21" s="1261"/>
      <c r="V21" s="1261"/>
      <c r="W21" s="1261"/>
      <c r="X21" s="1262"/>
    </row>
    <row r="22" spans="1:24" ht="28.5" customHeight="1" hidden="1" thickBot="1">
      <c r="A22" s="325"/>
      <c r="B22" s="326"/>
      <c r="C22" s="559"/>
      <c r="D22" s="808" t="s">
        <v>68</v>
      </c>
      <c r="E22" s="809" t="s">
        <v>237</v>
      </c>
      <c r="F22" s="809" t="s">
        <v>240</v>
      </c>
      <c r="G22" s="810" t="s">
        <v>243</v>
      </c>
      <c r="H22" s="810" t="s">
        <v>259</v>
      </c>
      <c r="I22" s="810" t="s">
        <v>265</v>
      </c>
      <c r="J22" s="811" t="s">
        <v>247</v>
      </c>
      <c r="K22" s="808" t="s">
        <v>68</v>
      </c>
      <c r="L22" s="809" t="s">
        <v>237</v>
      </c>
      <c r="M22" s="809" t="s">
        <v>240</v>
      </c>
      <c r="N22" s="810" t="s">
        <v>243</v>
      </c>
      <c r="O22" s="810" t="s">
        <v>259</v>
      </c>
      <c r="P22" s="810" t="s">
        <v>265</v>
      </c>
      <c r="Q22" s="811" t="s">
        <v>247</v>
      </c>
      <c r="R22" s="808" t="s">
        <v>68</v>
      </c>
      <c r="S22" s="809" t="s">
        <v>237</v>
      </c>
      <c r="T22" s="809" t="s">
        <v>240</v>
      </c>
      <c r="U22" s="810" t="s">
        <v>243</v>
      </c>
      <c r="V22" s="810" t="s">
        <v>259</v>
      </c>
      <c r="W22" s="810" t="s">
        <v>265</v>
      </c>
      <c r="X22" s="811" t="s">
        <v>247</v>
      </c>
    </row>
    <row r="23" spans="1:24" ht="29.25" customHeight="1">
      <c r="A23" s="76">
        <v>1</v>
      </c>
      <c r="B23" s="89" t="s">
        <v>625</v>
      </c>
      <c r="C23" s="560" t="s">
        <v>214</v>
      </c>
      <c r="D23" s="571">
        <v>20000000</v>
      </c>
      <c r="E23" s="816"/>
      <c r="F23" s="816"/>
      <c r="G23" s="816"/>
      <c r="H23" s="816"/>
      <c r="I23" s="816"/>
      <c r="J23" s="568"/>
      <c r="K23" s="574"/>
      <c r="L23" s="1078"/>
      <c r="M23" s="1078"/>
      <c r="N23" s="1078"/>
      <c r="O23" s="1078"/>
      <c r="P23" s="1078"/>
      <c r="Q23" s="568"/>
      <c r="R23" s="571">
        <v>20000000</v>
      </c>
      <c r="S23" s="1078"/>
      <c r="T23" s="816"/>
      <c r="U23" s="816"/>
      <c r="V23" s="816"/>
      <c r="W23" s="816"/>
      <c r="X23" s="568" t="e">
        <f aca="true" t="shared" si="2" ref="X23:X29">V23/U23</f>
        <v>#DIV/0!</v>
      </c>
    </row>
    <row r="24" spans="1:24" ht="29.25" customHeight="1">
      <c r="A24" s="59">
        <v>2</v>
      </c>
      <c r="B24" s="90" t="s">
        <v>626</v>
      </c>
      <c r="C24" s="561" t="s">
        <v>214</v>
      </c>
      <c r="D24" s="572">
        <v>15000000</v>
      </c>
      <c r="E24" s="1081"/>
      <c r="F24" s="1081"/>
      <c r="G24" s="1081"/>
      <c r="H24" s="1081"/>
      <c r="I24" s="1081"/>
      <c r="J24" s="568"/>
      <c r="K24" s="575"/>
      <c r="L24" s="1079"/>
      <c r="M24" s="1079"/>
      <c r="N24" s="1079"/>
      <c r="O24" s="1079"/>
      <c r="P24" s="1079"/>
      <c r="Q24" s="568"/>
      <c r="R24" s="572">
        <v>15000000</v>
      </c>
      <c r="S24" s="1081"/>
      <c r="T24" s="1081"/>
      <c r="U24" s="1081"/>
      <c r="V24" s="1081"/>
      <c r="W24" s="1081"/>
      <c r="X24" s="568" t="e">
        <f t="shared" si="2"/>
        <v>#DIV/0!</v>
      </c>
    </row>
    <row r="25" spans="1:24" ht="29.25" customHeight="1">
      <c r="A25" s="59">
        <v>3</v>
      </c>
      <c r="B25" s="86" t="s">
        <v>627</v>
      </c>
      <c r="C25" s="557" t="s">
        <v>214</v>
      </c>
      <c r="D25" s="566">
        <v>10000000</v>
      </c>
      <c r="E25" s="74"/>
      <c r="F25" s="74"/>
      <c r="G25" s="74"/>
      <c r="H25" s="74"/>
      <c r="I25" s="74"/>
      <c r="J25" s="568"/>
      <c r="K25" s="570"/>
      <c r="L25" s="814"/>
      <c r="M25" s="814"/>
      <c r="N25" s="814"/>
      <c r="O25" s="814"/>
      <c r="P25" s="814"/>
      <c r="Q25" s="568"/>
      <c r="R25" s="566">
        <v>10000000</v>
      </c>
      <c r="S25" s="74"/>
      <c r="T25" s="74"/>
      <c r="U25" s="74"/>
      <c r="V25" s="74"/>
      <c r="W25" s="74"/>
      <c r="X25" s="568" t="e">
        <f t="shared" si="2"/>
        <v>#DIV/0!</v>
      </c>
    </row>
    <row r="26" spans="1:24" ht="29.25" customHeight="1">
      <c r="A26" s="59">
        <v>4</v>
      </c>
      <c r="B26" s="85" t="s">
        <v>628</v>
      </c>
      <c r="C26" s="556" t="s">
        <v>214</v>
      </c>
      <c r="D26" s="564">
        <v>40000000</v>
      </c>
      <c r="E26" s="1082"/>
      <c r="F26" s="1082"/>
      <c r="G26" s="1082"/>
      <c r="H26" s="1082"/>
      <c r="I26" s="1082"/>
      <c r="J26" s="568"/>
      <c r="K26" s="564">
        <v>40000000</v>
      </c>
      <c r="L26" s="814"/>
      <c r="M26" s="814"/>
      <c r="N26" s="814"/>
      <c r="O26" s="814"/>
      <c r="P26" s="814"/>
      <c r="Q26" s="568"/>
      <c r="R26" s="564"/>
      <c r="S26" s="814"/>
      <c r="T26" s="1082"/>
      <c r="U26" s="1082"/>
      <c r="V26" s="1082"/>
      <c r="W26" s="1082"/>
      <c r="X26" s="568" t="e">
        <f t="shared" si="2"/>
        <v>#DIV/0!</v>
      </c>
    </row>
    <row r="27" spans="1:24" ht="29.25" customHeight="1">
      <c r="A27" s="59">
        <v>5</v>
      </c>
      <c r="B27" s="85" t="s">
        <v>629</v>
      </c>
      <c r="C27" s="556" t="s">
        <v>214</v>
      </c>
      <c r="D27" s="564">
        <v>635000</v>
      </c>
      <c r="E27" s="1082"/>
      <c r="F27" s="1082"/>
      <c r="G27" s="1082"/>
      <c r="H27" s="1082"/>
      <c r="I27" s="1082"/>
      <c r="J27" s="568"/>
      <c r="K27" s="570"/>
      <c r="L27" s="814"/>
      <c r="M27" s="814"/>
      <c r="N27" s="814"/>
      <c r="O27" s="814"/>
      <c r="P27" s="814"/>
      <c r="Q27" s="568"/>
      <c r="R27" s="564">
        <v>635000</v>
      </c>
      <c r="S27" s="814"/>
      <c r="T27" s="1082"/>
      <c r="U27" s="1082"/>
      <c r="V27" s="1082"/>
      <c r="W27" s="1082"/>
      <c r="X27" s="568" t="e">
        <f t="shared" si="2"/>
        <v>#DIV/0!</v>
      </c>
    </row>
    <row r="28" spans="1:24" ht="29.25" customHeight="1">
      <c r="A28" s="59">
        <v>6</v>
      </c>
      <c r="B28" s="85" t="s">
        <v>630</v>
      </c>
      <c r="C28" s="562" t="s">
        <v>214</v>
      </c>
      <c r="D28" s="564">
        <v>8000000</v>
      </c>
      <c r="E28" s="1082"/>
      <c r="F28" s="1082"/>
      <c r="G28" s="1082"/>
      <c r="H28" s="1082"/>
      <c r="I28" s="1082"/>
      <c r="J28" s="568"/>
      <c r="K28" s="569"/>
      <c r="L28" s="1080"/>
      <c r="M28" s="1080"/>
      <c r="N28" s="1080"/>
      <c r="O28" s="1080"/>
      <c r="P28" s="1080"/>
      <c r="Q28" s="568"/>
      <c r="R28" s="564">
        <v>8000000</v>
      </c>
      <c r="S28" s="1080"/>
      <c r="T28" s="1082"/>
      <c r="U28" s="1082"/>
      <c r="V28" s="1082"/>
      <c r="W28" s="1082"/>
      <c r="X28" s="568" t="e">
        <f t="shared" si="2"/>
        <v>#DIV/0!</v>
      </c>
    </row>
    <row r="29" spans="1:24" ht="29.25" customHeight="1" thickBot="1">
      <c r="A29" s="59">
        <v>7</v>
      </c>
      <c r="B29" s="85" t="s">
        <v>631</v>
      </c>
      <c r="C29" s="562" t="s">
        <v>214</v>
      </c>
      <c r="D29" s="564">
        <v>1000000</v>
      </c>
      <c r="E29" s="1082"/>
      <c r="F29" s="1082"/>
      <c r="G29" s="1082"/>
      <c r="H29" s="1082"/>
      <c r="I29" s="1082"/>
      <c r="J29" s="568"/>
      <c r="K29" s="569"/>
      <c r="L29" s="1080"/>
      <c r="M29" s="1080"/>
      <c r="N29" s="1080"/>
      <c r="O29" s="1080"/>
      <c r="P29" s="1080"/>
      <c r="Q29" s="568"/>
      <c r="R29" s="564">
        <v>1000000</v>
      </c>
      <c r="S29" s="1080"/>
      <c r="T29" s="1082"/>
      <c r="U29" s="1082"/>
      <c r="V29" s="1082"/>
      <c r="W29" s="1082"/>
      <c r="X29" s="568" t="e">
        <f t="shared" si="2"/>
        <v>#DIV/0!</v>
      </c>
    </row>
    <row r="30" spans="1:24" ht="29.25" customHeight="1" hidden="1">
      <c r="A30" s="59">
        <v>8</v>
      </c>
      <c r="B30" s="85"/>
      <c r="C30" s="562" t="s">
        <v>214</v>
      </c>
      <c r="D30" s="564"/>
      <c r="E30" s="1082"/>
      <c r="F30" s="1082"/>
      <c r="G30" s="1082"/>
      <c r="H30" s="1082"/>
      <c r="I30" s="1082"/>
      <c r="J30" s="568"/>
      <c r="K30" s="569"/>
      <c r="L30" s="1080"/>
      <c r="M30" s="1080"/>
      <c r="N30" s="1080"/>
      <c r="O30" s="1081"/>
      <c r="P30" s="1081"/>
      <c r="Q30" s="568"/>
      <c r="R30" s="569"/>
      <c r="S30" s="1080"/>
      <c r="T30" s="1082"/>
      <c r="U30" s="1082"/>
      <c r="V30" s="1082"/>
      <c r="W30" s="1082"/>
      <c r="X30" s="568"/>
    </row>
    <row r="31" spans="1:24" ht="29.25" customHeight="1" hidden="1">
      <c r="A31" s="59">
        <v>9</v>
      </c>
      <c r="B31" s="85"/>
      <c r="C31" s="562"/>
      <c r="D31" s="564"/>
      <c r="E31" s="1082"/>
      <c r="F31" s="1082"/>
      <c r="G31" s="1082"/>
      <c r="H31" s="1082"/>
      <c r="I31" s="1082"/>
      <c r="J31" s="568" t="e">
        <f>G31/E31</f>
        <v>#DIV/0!</v>
      </c>
      <c r="K31" s="569"/>
      <c r="L31" s="1080"/>
      <c r="M31" s="1080"/>
      <c r="N31" s="1080"/>
      <c r="O31" s="1082"/>
      <c r="P31" s="1082"/>
      <c r="Q31" s="568" t="e">
        <f>N31/L31</f>
        <v>#DIV/0!</v>
      </c>
      <c r="R31" s="569"/>
      <c r="S31" s="1080"/>
      <c r="T31" s="1082"/>
      <c r="U31" s="1082"/>
      <c r="V31" s="1082"/>
      <c r="W31" s="1082"/>
      <c r="X31" s="568" t="e">
        <f>U31/S31</f>
        <v>#DIV/0!</v>
      </c>
    </row>
    <row r="32" spans="1:24" ht="29.25" customHeight="1" hidden="1" thickBot="1">
      <c r="A32" s="59">
        <v>10</v>
      </c>
      <c r="B32" s="91"/>
      <c r="C32" s="556"/>
      <c r="D32" s="564"/>
      <c r="E32" s="1082"/>
      <c r="F32" s="1082"/>
      <c r="G32" s="1082"/>
      <c r="H32" s="1082"/>
      <c r="I32" s="1082"/>
      <c r="J32" s="568" t="e">
        <f>G32/E32</f>
        <v>#DIV/0!</v>
      </c>
      <c r="K32" s="569"/>
      <c r="L32" s="1080"/>
      <c r="M32" s="1080"/>
      <c r="N32" s="1080"/>
      <c r="O32" s="1082"/>
      <c r="P32" s="1082"/>
      <c r="Q32" s="568" t="e">
        <f>N32/L32</f>
        <v>#DIV/0!</v>
      </c>
      <c r="R32" s="569"/>
      <c r="S32" s="1080"/>
      <c r="T32" s="1082"/>
      <c r="U32" s="1082"/>
      <c r="V32" s="1082"/>
      <c r="W32" s="1082"/>
      <c r="X32" s="568" t="e">
        <f>U32/S32</f>
        <v>#DIV/0!</v>
      </c>
    </row>
    <row r="33" spans="1:24" ht="29.25" customHeight="1" thickBot="1">
      <c r="A33" s="1263" t="s">
        <v>1</v>
      </c>
      <c r="B33" s="1264"/>
      <c r="C33" s="558"/>
      <c r="D33" s="573">
        <f aca="true" t="shared" si="3" ref="D33:I33">SUM(D23:D32)</f>
        <v>94635000</v>
      </c>
      <c r="E33" s="815">
        <f t="shared" si="3"/>
        <v>0</v>
      </c>
      <c r="F33" s="815">
        <f t="shared" si="3"/>
        <v>0</v>
      </c>
      <c r="G33" s="815">
        <f t="shared" si="3"/>
        <v>0</v>
      </c>
      <c r="H33" s="815">
        <f t="shared" si="3"/>
        <v>0</v>
      </c>
      <c r="I33" s="815">
        <f t="shared" si="3"/>
        <v>0</v>
      </c>
      <c r="J33" s="813" t="e">
        <f>H33/G33</f>
        <v>#DIV/0!</v>
      </c>
      <c r="K33" s="573">
        <f aca="true" t="shared" si="4" ref="K33:P33">SUM(K23:K32)</f>
        <v>40000000</v>
      </c>
      <c r="L33" s="815">
        <f t="shared" si="4"/>
        <v>0</v>
      </c>
      <c r="M33" s="815">
        <f t="shared" si="4"/>
        <v>0</v>
      </c>
      <c r="N33" s="815">
        <f t="shared" si="4"/>
        <v>0</v>
      </c>
      <c r="O33" s="815">
        <f t="shared" si="4"/>
        <v>0</v>
      </c>
      <c r="P33" s="815">
        <f t="shared" si="4"/>
        <v>0</v>
      </c>
      <c r="Q33" s="813" t="e">
        <f>O33/N33</f>
        <v>#DIV/0!</v>
      </c>
      <c r="R33" s="573">
        <f aca="true" t="shared" si="5" ref="R33:W33">SUM(R23:R32)</f>
        <v>54635000</v>
      </c>
      <c r="S33" s="815">
        <f t="shared" si="5"/>
        <v>0</v>
      </c>
      <c r="T33" s="815">
        <f t="shared" si="5"/>
        <v>0</v>
      </c>
      <c r="U33" s="815">
        <f t="shared" si="5"/>
        <v>0</v>
      </c>
      <c r="V33" s="815">
        <f t="shared" si="5"/>
        <v>0</v>
      </c>
      <c r="W33" s="815">
        <f t="shared" si="5"/>
        <v>0</v>
      </c>
      <c r="X33" s="813" t="e">
        <f>V33/U33</f>
        <v>#DIV/0!</v>
      </c>
    </row>
    <row r="34" ht="15.75">
      <c r="D34" s="1144" t="str">
        <f>IF(D33='4.sz.m.ÖNK kiadás'!E19," ","HIBA - nem egyenlő főlappal")</f>
        <v> </v>
      </c>
    </row>
    <row r="35" spans="4:18" ht="12.75">
      <c r="D35" s="1145" t="str">
        <f>IF(K33+R33=D33," ","HIBA-NEM EGYENLŐ")</f>
        <v> </v>
      </c>
      <c r="K35" s="77"/>
      <c r="L35" s="77"/>
      <c r="M35" s="77"/>
      <c r="N35" s="77"/>
      <c r="O35" s="77"/>
      <c r="P35" s="77"/>
      <c r="Q35" s="77"/>
      <c r="R35" s="77"/>
    </row>
  </sheetData>
  <sheetProtection/>
  <mergeCells count="10">
    <mergeCell ref="D21:J21"/>
    <mergeCell ref="K21:Q21"/>
    <mergeCell ref="R21:X21"/>
    <mergeCell ref="A33:B33"/>
    <mergeCell ref="A1:R1"/>
    <mergeCell ref="D3:J3"/>
    <mergeCell ref="K3:Q3"/>
    <mergeCell ref="R3:X3"/>
    <mergeCell ref="A16:B16"/>
    <mergeCell ref="A19:R19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scale="91" r:id="rId1"/>
  <headerFooter alignWithMargins="0">
    <oddHeader>&amp;CÖNKORMÁNYZATI BERUHÁZÁSOK ÉS FELÚJÍTÁSOK
2017.
&amp;R&amp;"Arial CE,Félkövér dőlt"7/a számú melléklet&amp;"Arial CE,Normál"
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Reni</cp:lastModifiedBy>
  <cp:lastPrinted>2017-02-27T15:14:38Z</cp:lastPrinted>
  <dcterms:created xsi:type="dcterms:W3CDTF">2000-01-07T08:44:52Z</dcterms:created>
  <dcterms:modified xsi:type="dcterms:W3CDTF">2017-03-14T08:48:36Z</dcterms:modified>
  <cp:category/>
  <cp:version/>
  <cp:contentType/>
  <cp:contentStatus/>
</cp:coreProperties>
</file>